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azicd\AppData\Local\Microsoft\Windows\INetCache\Content.Outlook\SB24ZANM\"/>
    </mc:Choice>
  </mc:AlternateContent>
  <bookViews>
    <workbookView xWindow="0" yWindow="0" windowWidth="28800" windowHeight="12888" tabRatio="775" firstSheet="1" activeTab="1"/>
  </bookViews>
  <sheets>
    <sheet name="Introduction" sheetId="4" r:id="rId1"/>
    <sheet name="CostComponents_CT" sheetId="18" r:id="rId2"/>
    <sheet name="Defn of CostComponents_CT" sheetId="16" r:id="rId3"/>
    <sheet name="CostComponents_ST" sheetId="20" r:id="rId4"/>
    <sheet name="Defn of CostComponents_ST" sheetId="19" r:id="rId5"/>
    <sheet name="FinDispatchDataParameter - Phys" sheetId="5" r:id="rId6"/>
    <sheet name="FinDispatchDataParameter - PSU" sheetId="23" r:id="rId7"/>
    <sheet name="Non-finDispatchParameters - CT" sheetId="15" r:id="rId8"/>
    <sheet name="Non-finDispatchParameters - ST" sheetId="21" r:id="rId9"/>
    <sheet name="Non-finDispatchParameters - PSU" sheetId="22" r:id="rId10"/>
    <sheet name="Supporting Documentation List" sheetId="3" r:id="rId11"/>
  </sheets>
  <definedNames>
    <definedName name="_xlnm._FilterDatabase" localSheetId="1" hidden="1">CostComponents_CT!$B$2:$L$2</definedName>
    <definedName name="_xlnm._FilterDatabase" localSheetId="2" hidden="1">'Defn of CostComponents_CT'!$A$2:$C$7</definedName>
    <definedName name="_xlnm._FilterDatabase" localSheetId="4" hidden="1">'Defn of CostComponents_ST'!$A$2:$C$7</definedName>
    <definedName name="_xlnm._FilterDatabase" localSheetId="7" hidden="1">'Non-finDispatchParameters - CT'!$A$1:$F$1</definedName>
    <definedName name="_xlnm._FilterDatabase" localSheetId="9" hidden="1">'Non-finDispatchParameters - PSU'!$A$1:$G$1</definedName>
    <definedName name="_xlnm._FilterDatabase" localSheetId="8" hidden="1">'Non-finDispatchParameters - ST'!$A$1:$G$1</definedName>
    <definedName name="_xlnm._FilterDatabase" localSheetId="10" hidden="1">'Supporting Documentation List'!$B$6:$D$26</definedName>
    <definedName name="_Toc33773272" localSheetId="0">Introduction!$A$3</definedName>
    <definedName name="Carbon_Price_Ex." localSheetId="6">'FinDispatchDataParameter - PSU'!$E$15</definedName>
    <definedName name="Carbon_Price_Ex.">'FinDispatchDataParameter - Phys'!$E$15</definedName>
    <definedName name="NatGas_Price_Ex" localSheetId="6">'FinDispatchDataParameter - PSU'!$E$14</definedName>
    <definedName name="NatGas_Price_Ex">'FinDispatchDataParameter - Phys'!$E$14</definedName>
    <definedName name="Station_Service_Rate_Example" localSheetId="6">'FinDispatchDataParameter - PSU'!$E$16</definedName>
    <definedName name="Station_Service_Rate_Example">'FinDispatchDataParameter - Phys'!$E$16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 i="23" l="1"/>
  <c r="V9" i="23"/>
  <c r="V8" i="23"/>
  <c r="U7" i="23"/>
  <c r="Y6" i="23"/>
  <c r="X6" i="23"/>
  <c r="W6" i="23"/>
  <c r="V6" i="23"/>
  <c r="U6" i="23"/>
  <c r="Q10" i="23"/>
  <c r="Q9" i="23"/>
  <c r="Q8" i="23"/>
  <c r="P7" i="23"/>
  <c r="T6" i="23"/>
  <c r="S6" i="23"/>
  <c r="R6" i="23"/>
  <c r="Q6" i="23"/>
  <c r="P6" i="23"/>
  <c r="L9" i="23"/>
  <c r="L10" i="23"/>
  <c r="L8" i="23"/>
  <c r="K7" i="23"/>
  <c r="G10" i="23"/>
  <c r="G9" i="23"/>
  <c r="G8" i="23"/>
  <c r="F7" i="23"/>
  <c r="O6" i="23"/>
  <c r="N6" i="23"/>
  <c r="M6" i="23"/>
  <c r="L6" i="23"/>
  <c r="K6" i="23"/>
  <c r="J6" i="23"/>
  <c r="I6" i="23"/>
  <c r="H6" i="23"/>
  <c r="G6" i="23"/>
  <c r="F6" i="23"/>
  <c r="U11" i="23"/>
  <c r="P11" i="23"/>
  <c r="AF6" i="5"/>
  <c r="AD6" i="5"/>
  <c r="AB6" i="5"/>
  <c r="Z6" i="5"/>
  <c r="T6" i="5"/>
  <c r="U6" i="5"/>
  <c r="V6" i="5"/>
  <c r="W6" i="5"/>
  <c r="S6" i="5"/>
  <c r="R6" i="5"/>
  <c r="X6" i="5"/>
  <c r="Q6" i="5"/>
  <c r="AA10" i="5" l="1"/>
  <c r="AA9" i="5"/>
  <c r="AA8" i="5"/>
  <c r="Y7" i="5"/>
  <c r="Y11" i="5"/>
  <c r="AG6" i="5"/>
  <c r="AE6" i="5"/>
  <c r="AC6" i="5"/>
  <c r="AA6" i="5"/>
  <c r="Y6" i="5"/>
  <c r="K11" i="23"/>
  <c r="F11" i="23"/>
  <c r="G12" i="22"/>
  <c r="F12" i="22"/>
  <c r="G12" i="21"/>
  <c r="F12" i="21"/>
  <c r="R10" i="5" l="1"/>
  <c r="R9" i="5"/>
  <c r="R8" i="5"/>
  <c r="P11" i="5"/>
  <c r="K11" i="5"/>
  <c r="F11" i="5"/>
  <c r="F72" i="20"/>
  <c r="F71" i="20"/>
  <c r="F70" i="20"/>
  <c r="P7" i="5"/>
  <c r="P6" i="5"/>
  <c r="F28" i="18"/>
  <c r="F68" i="18" s="1"/>
  <c r="F70" i="18" l="1"/>
  <c r="I25" i="18"/>
  <c r="F25" i="18"/>
  <c r="J25" i="18"/>
  <c r="F69" i="18"/>
  <c r="G25" i="18"/>
  <c r="H25" i="18"/>
  <c r="F60" i="18"/>
  <c r="F10" i="15" l="1"/>
  <c r="E10" i="15"/>
  <c r="F12" i="18" l="1"/>
  <c r="F14" i="18" s="1"/>
  <c r="F11" i="18"/>
  <c r="F13" i="18" s="1"/>
  <c r="F16" i="18" s="1"/>
  <c r="F6" i="5" l="1"/>
  <c r="H6" i="5"/>
  <c r="I6" i="5"/>
  <c r="G6" i="5"/>
  <c r="J6" i="5"/>
  <c r="G8" i="5"/>
  <c r="G9" i="5"/>
  <c r="G10" i="5"/>
  <c r="F7" i="5"/>
  <c r="F17" i="18"/>
  <c r="F73" i="18"/>
  <c r="F72" i="18"/>
  <c r="F71" i="18"/>
  <c r="N6" i="5" l="1"/>
  <c r="O6" i="5"/>
  <c r="M6" i="5"/>
  <c r="L6" i="5"/>
  <c r="K6" i="5"/>
  <c r="L8" i="5"/>
  <c r="L9" i="5"/>
  <c r="L10" i="5"/>
  <c r="K7" i="5"/>
  <c r="F26" i="18"/>
  <c r="H26" i="18"/>
  <c r="G26" i="18"/>
  <c r="I26" i="18" l="1"/>
  <c r="J26" i="18" s="1"/>
</calcChain>
</file>

<file path=xl/sharedStrings.xml><?xml version="1.0" encoding="utf-8"?>
<sst xmlns="http://schemas.openxmlformats.org/spreadsheetml/2006/main" count="1244" uniqueCount="483">
  <si>
    <t>Cost Workbook for Reference Levels - Thermal Resources</t>
  </si>
  <si>
    <t xml:space="preserve">Resource Information </t>
  </si>
  <si>
    <t>Resource Name</t>
  </si>
  <si>
    <t>Resource ID</t>
  </si>
  <si>
    <t>Type of Resource</t>
  </si>
  <si>
    <t xml:space="preserve">Date of the Cost Workbook Completion </t>
  </si>
  <si>
    <t>Proposed Effective Date of the Cost Workbook</t>
  </si>
  <si>
    <t>Reference Level Cost Components for Combustion Turbines (CT)</t>
  </si>
  <si>
    <t>Cost Component</t>
  </si>
  <si>
    <t>I. Units of measurement/Additional Information</t>
  </si>
  <si>
    <t>II. Applicability - Resource Type</t>
  </si>
  <si>
    <t>IV. Input</t>
  </si>
  <si>
    <t>V. Supporting Documentation Reference</t>
  </si>
  <si>
    <t>VI. Comments</t>
  </si>
  <si>
    <t>(A)</t>
  </si>
  <si>
    <t>Incremental Heat Rate</t>
  </si>
  <si>
    <t>A.1.</t>
  </si>
  <si>
    <t>Heat Content of Fuel (HHV)</t>
  </si>
  <si>
    <t>GJ</t>
  </si>
  <si>
    <t>Applies to all Combustion Turbine and Combustion Turbines in Combined Cycle installations</t>
  </si>
  <si>
    <t>Applicable in all time periods</t>
  </si>
  <si>
    <t>A.2.</t>
  </si>
  <si>
    <t>Incremental Heat Rate Curves</t>
  </si>
  <si>
    <t>Seasonality. Provide Summer and Winter Incremental Heat Rate Curves</t>
  </si>
  <si>
    <t>Energy offer</t>
  </si>
  <si>
    <t>A.3</t>
  </si>
  <si>
    <t xml:space="preserve">Reference Conditions for the Heat Rate curves </t>
  </si>
  <si>
    <t>Ambient Temperature (degrees C), Relative Humidity (%)</t>
  </si>
  <si>
    <t>(B)</t>
  </si>
  <si>
    <t>Performance Factors</t>
  </si>
  <si>
    <t>B.1.</t>
  </si>
  <si>
    <t xml:space="preserve">Actual fuel consumed </t>
  </si>
  <si>
    <t xml:space="preserve"> GJ</t>
  </si>
  <si>
    <t>Measured fuel quantities over one (1) year and heat content of fuel in 5-minute intervals;</t>
  </si>
  <si>
    <t>B.2.</t>
  </si>
  <si>
    <t xml:space="preserve">Theoretical fuel consumed </t>
  </si>
  <si>
    <t>Summer Value</t>
  </si>
  <si>
    <t>Winter Value</t>
  </si>
  <si>
    <t>B.3</t>
  </si>
  <si>
    <t>Ambient Correction Curves</t>
  </si>
  <si>
    <t>Percentage change from ambient conditions</t>
  </si>
  <si>
    <t>(C )</t>
  </si>
  <si>
    <t>Fuel Costs</t>
  </si>
  <si>
    <t>C.1</t>
  </si>
  <si>
    <t>Fuel Commodity Cost</t>
  </si>
  <si>
    <t xml:space="preserve">Reference Index
</t>
  </si>
  <si>
    <t>C.2</t>
  </si>
  <si>
    <t>Compressor Fuel Volume Adder</t>
  </si>
  <si>
    <t>%</t>
  </si>
  <si>
    <t>C.3</t>
  </si>
  <si>
    <t>Services Price Adder</t>
  </si>
  <si>
    <t>$/GJ</t>
  </si>
  <si>
    <t xml:space="preserve">(D) </t>
  </si>
  <si>
    <t>Energy Offer Emissions Costs</t>
  </si>
  <si>
    <t>D.1</t>
  </si>
  <si>
    <t>Incremental energy offer emissions cost curve</t>
  </si>
  <si>
    <t>D.2</t>
  </si>
  <si>
    <t>tCO2e/MWh</t>
  </si>
  <si>
    <t>(E )</t>
  </si>
  <si>
    <t>Operations and Maintenance (O&amp;M costs)</t>
  </si>
  <si>
    <t>E.1.</t>
  </si>
  <si>
    <t>Major Maintenance</t>
  </si>
  <si>
    <t>E.2.</t>
  </si>
  <si>
    <t>Combustion Turbine Planned Maintenance Adder</t>
  </si>
  <si>
    <t>E.3.</t>
  </si>
  <si>
    <t>Combustion Turbine Unplanned Maintenance Adder</t>
  </si>
  <si>
    <t>E.4.</t>
  </si>
  <si>
    <t>Operating Consumables Cost</t>
  </si>
  <si>
    <t>Total costs over the year, Anticipated MWh/yr</t>
  </si>
  <si>
    <t>(F )</t>
  </si>
  <si>
    <t>Speed No Load Costs</t>
  </si>
  <si>
    <t>F.1</t>
  </si>
  <si>
    <t xml:space="preserve">Speed No Load Heat Consumption </t>
  </si>
  <si>
    <t>GJ/hr</t>
  </si>
  <si>
    <t>F.2</t>
  </si>
  <si>
    <t xml:space="preserve">Speed No Load Emissions Costs </t>
  </si>
  <si>
    <t>$/hour</t>
  </si>
  <si>
    <t>(G)</t>
  </si>
  <si>
    <t>Start-up Costs</t>
  </si>
  <si>
    <t>G.1</t>
  </si>
  <si>
    <t>Start Fuel Consumed (hot start)</t>
  </si>
  <si>
    <t xml:space="preserve">GJ/start </t>
  </si>
  <si>
    <t>Start Fuel Consumed (warm start)</t>
  </si>
  <si>
    <t>Start Fuel Consumed (cold start)</t>
  </si>
  <si>
    <t>G.2</t>
  </si>
  <si>
    <t>Station Service (hot start)</t>
  </si>
  <si>
    <t>Station Service (warm start)</t>
  </si>
  <si>
    <t>Station Service (cold start)</t>
  </si>
  <si>
    <t>G.3.</t>
  </si>
  <si>
    <t>Start-Up Emission Costs (hot start)</t>
  </si>
  <si>
    <t>$/start</t>
  </si>
  <si>
    <t>Start-Up Emission Costs (warm start)</t>
  </si>
  <si>
    <t>Start-Up Emission Costs (cold start)</t>
  </si>
  <si>
    <t>G.4</t>
  </si>
  <si>
    <t>Start-Up Operating and Maintenance Cost (hot start)</t>
  </si>
  <si>
    <t>Start-Up Operating and Maintenance Cost (warm start)</t>
  </si>
  <si>
    <t>Start-Up Operating and Maintenance Cost (cold start)</t>
  </si>
  <si>
    <t>(H)</t>
  </si>
  <si>
    <t xml:space="preserve">Operating Reserve (OR) Offer </t>
  </si>
  <si>
    <t>H.1</t>
  </si>
  <si>
    <t>OR Reference Costs</t>
  </si>
  <si>
    <t>$/MW</t>
  </si>
  <si>
    <t>Cost Workbook for Reference Levels - Combustion Turbine Resources</t>
  </si>
  <si>
    <t>#</t>
  </si>
  <si>
    <t xml:space="preserve">Cost Category </t>
  </si>
  <si>
    <t>Description</t>
  </si>
  <si>
    <t>Types of Supporting Documentation</t>
  </si>
  <si>
    <t>Comments</t>
  </si>
  <si>
    <t>Relationship between an additional MW of output and the additional heat input necessary to produce it. This is determined from the ratio of the change in fuel input to the change in Resource MW output. 
= Change in Heat Going in (∆GJ) / Change in Energy Coming Out (∆MWh)</t>
  </si>
  <si>
    <t xml:space="preserve">A.1 </t>
  </si>
  <si>
    <t>Energy content of a given fuel, expressed in GJ/kg</t>
  </si>
  <si>
    <t>1) As burned/in stock/as received/as shipped test
2) Seller's quote/invoice
3) Contract value or Nominal value based on Industry Standard</t>
  </si>
  <si>
    <t>Heat content based on fuel provider’s closest chromatograph (Time stamped, fuel flow per 5-minute interval for facility aligned to corresponding IESO 5-minute electrical revenue meter data)</t>
  </si>
  <si>
    <t>A.2</t>
  </si>
  <si>
    <t>These curves show input from burning fuel for each level of MW output for each of their Resources. The vertical axis is plotted in GJ/MWh and the horizontal axis is plotted in MW.</t>
  </si>
  <si>
    <t>1) one curve per fuel type of operating mode, per physical unit and as pseudo-units. These are based on design, or comparable unit data modified by actual unit test data
- curve should include the corresponding incremental heat rate from the minimum load point up until the unrestricted maximum output of the resource</t>
  </si>
  <si>
    <t>Reference conditions for the  heat rate curves such as Ambient Temperature (degrees C), Relative Humidity (%)</t>
  </si>
  <si>
    <t>- Reference conditions listed in OEM and Performance tests done during commissioning</t>
  </si>
  <si>
    <t>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'Performance Factor = Total actual fuel consumed (GJ) / Total theoretical fuel consumed  (GJ)
Market participants must provide performance factor that will be applied seasonally (winter/summer)</t>
  </si>
  <si>
    <t>B.1</t>
  </si>
  <si>
    <t>Actual Fuel Consumed</t>
  </si>
  <si>
    <t xml:space="preserve">Actual burn may vary from standard burn due to performance degradation due to aging and ambient conditions.  </t>
  </si>
  <si>
    <t>-Measured fuel quantities over a year and heat content of fuel in 5 minute intervals.</t>
  </si>
  <si>
    <t>B.2</t>
  </si>
  <si>
    <t>Theoretical Fuel Consumed</t>
  </si>
  <si>
    <t xml:space="preserve">Design heat input under a "new and clean" condition of the gas turbine resource with duct burning as applicable. 
</t>
  </si>
  <si>
    <r>
      <t xml:space="preserve">1)Calculated heat rate (on HHV basis) for that resource type, from heat rate curves of the resource for each 5 minute interval over the same time period of data provided in B.1; and
2) MWh of production during the time period of data in each 5 minute interval provided in B.1
3) Manufacturer defined new and clean period (first </t>
    </r>
    <r>
      <rPr>
        <sz val="11"/>
        <color rgb="FFFF0000"/>
        <rFont val="Calibri"/>
        <family val="2"/>
        <scheme val="minor"/>
      </rPr>
      <t>x</t>
    </r>
    <r>
      <rPr>
        <sz val="11"/>
        <rFont val="Calibri"/>
        <family val="2"/>
        <scheme val="minor"/>
      </rPr>
      <t xml:space="preserve"> hours of operation)
4) Reference site conditions for theoretical fuel consumption </t>
    </r>
  </si>
  <si>
    <t xml:space="preserve">Correction curves provided by the OEM for the performance of the equipment under different ambient conditions. </t>
  </si>
  <si>
    <t>-Provide correction curves for ambient temperature and humidity fluctuations</t>
  </si>
  <si>
    <t xml:space="preserve">Incremental cost of fuel consumed by the resource. </t>
  </si>
  <si>
    <t xml:space="preserve">Fixed charges for transportation equipment (e.g., pipelines, train cars and barges) shall be excluded. </t>
  </si>
  <si>
    <t>Fuel Commodity Index</t>
  </si>
  <si>
    <t>Base commodity price charged by the gas supplier for gas purchased</t>
  </si>
  <si>
    <t>1) Contracts for gas supply
2) Copies of invoices including detailed daily volume information from suppliers.  (e.g. GJ of gas that can be transported per day and the number of hours a facility can operate on full output based on the daily fuel supply)</t>
  </si>
  <si>
    <t xml:space="preserve">Percentage of fuel consumed by the compressor including volumes for injecting or removing gas from storage. This term is only applicable to natural gas. </t>
  </si>
  <si>
    <t xml:space="preserve">1) Transportation, storage and load balancing contracts 
2) Copies of current regulartory approved rate schedule showing the percentage fuel requirements as applicable
</t>
  </si>
  <si>
    <t>Service Price Adder</t>
  </si>
  <si>
    <t>Includes marketer risk premium, commodity charge for transportation, balancing, and storage</t>
  </si>
  <si>
    <t xml:space="preserve">These are the costs associated with carbons emissions based on relevant emissions policy (for e.g. Federal Carbon Backstop). 
</t>
  </si>
  <si>
    <t>Incremental Energy Emissions Curve</t>
  </si>
  <si>
    <t xml:space="preserve">Incremental O&amp;M costs as a result of energy production.
The allocation of O&amp;M costs between the energy offer($/MWh), speed no load offer ($/hr), and start-up offer ($/start) will vary by resource type depending on OEM recommendations. Market participant not duplicate costs across the three offer categories. </t>
  </si>
  <si>
    <t xml:space="preserve">Major maintenance refers to expenditures related to major component replacements/refurbishment, maintenance activities or inspection of the resource that occur during the resource’s life. Major maintenance costs are limited to the gas turbine. For combustion turbines, major maintenance costs for inspections may include, but not limited to: 
1)Combustion Inspection
2)Hot Gas Path Inspection
3)Major Inspection
4)Rotor Inspection 
Eligible costs for gas turbine major maintenance includes:
Incremental payments made under a long-term service agreement of contractual service agreement. All or portion of the incremental amounts may be eligible based on the terms of the relevant contracts based on eligible activities, Replacement/refurbishment of capital parts for the gas turbine, gas turbine generator consistent with OEM recommendations and prudent industry practice, Miscellaneous hardware or parts that are normally replaced during an gas turbine inspection, Turbine bearings repair/refurbishment; Generator inspections; Consumables required for the outage; Technical advisors required; Temporary incremental labour required; Crane rentals required; Temporary infrastructure required (scaffolding, temporary office trailers, washrooms, etc.)
</t>
  </si>
  <si>
    <t>1) -Original Equipment Manufacturer (OEM) manuals/recommendations  to justify the frequency and scope of planned maintenance events
2) Provide the fully executed initial Contractual Service Agreement (“CSA”) or Long Term Service Agreement (“LTSA”) with all sections and no redactions between the OEM and the participant including all amendments if applicable. 
3)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-Differences in costs associated with different types of start (hot, warm and cold)
4) Market participants must provide rationale for differences in costs associated with different types of start (hot, warm and cold)
5) Market participants must provide rationale for portion of overall O&amp;M costs that can be allocated to each of the offer categories (energy, no-load and start-up)</t>
  </si>
  <si>
    <t xml:space="preserve">For cost categories that are based on historical information of the resource, the following information should be utilized for the resource:
•	Resources with sufficient historic cost information should use the applicable reference information for their resource for the suggested timeframe of 5 years for the average historic cost suggested for the cost category
•	For resources with historic cost information of at-least 1 year or more, but less than the suggested timeframe for the average historic cost, market participants should use their available cost information for the inputs into the reference level calculation.
•	For resources with less than 1 year of cost information, the following approaches can be adopted by the market participant for the reference level:
(i) Forecasted costs until the resource has 1 year of historic cost information; or
(ii)Independent third-party average cost information applicable for the resource fuel type 
-Ineligible maintenance expenses that cannot be included into a resource’s reference level are preventative maintenance and routine maintenance that are not directly attributable to incremental electricity productions from the resource. </t>
  </si>
  <si>
    <t>Combustion Turbine Scheduled Maintenance Adder</t>
  </si>
  <si>
    <t>The Scheduled Maintenance Costs include routine maintenance tasks on balance of plant (BOP) equipment for combined cycle generation facilities. 
Costs shall be based on average historical cost over the last 5 years to determine the applicable cost adder for the start-up cost, speed no load cost or incremental energy offer.
Allowable costs include routine inspections on the following:
Inspection and rebuild of fan motors for the air-cooled condenser; Heat transfer unit cleaning (air cooler, air heaters, economizers); Selective Catalytic Reduction and CO Reduction Catalyst replacement; Membrane replacements; Reverse Osmosis Cartridges replacement; Condensate extraction pumps overhauls; Boiler Feedwater Pumps overhaulsBypass Systems and/or sky vents inspections and parts replacements; Condenser Cooling Water Pumps overhaul; Gas Compressor inspections, where applicable; Auxiliary Boilers scheduled maintenance; Bucket Elevator plant repairs; Cooling tower fan motor and gearbox inspection; Cooling tower fill and drift eliminators replacement;</t>
  </si>
  <si>
    <t>1)Original Equipment Manufacturer (OEM) manuals/recommendations justifying planned maintenance requirements including scope of activities and freqneucy of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</si>
  <si>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 xml:space="preserve">Unscheduled maintenance includes all non-scheduled maintenance activity required on equipment required for incremental electricity production required to return the site to full operation in the event of a failure.  Costs associated with unplanned maintenance / unplanned outages as a result of equipment failure (Pump failure, leakages, belt failure, etc.)
For unscheduled maintenance costs, costs shall be based on average historical cost over the last 5 years to determine the applicable cost adder for the start-up cost, speed no load cost or incremental energy offer. </t>
  </si>
  <si>
    <t xml:space="preserve">1) Paid Invoices from contractors/vendors for relevant services, parts, or other purchased goods required to remedy the unplanned maintenance event.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</si>
  <si>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E.4</t>
  </si>
  <si>
    <t xml:space="preserve">Operating Consumables Costs </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</si>
  <si>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-Water for spray water intercoolers of water injection into the combustor
-Lubrication oil 
-Reagents for emission abatement equipment (e.g. ammonia or urea), if applicable </t>
  </si>
  <si>
    <t xml:space="preserve">1) Paid Invoices from contractors/vendors for relevant consumables requirement for incremental electricity production.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</si>
  <si>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(F)</t>
  </si>
  <si>
    <t xml:space="preserve">Incremental costs for the resource operating in a speed-no load condition. </t>
  </si>
  <si>
    <t>F.1.</t>
  </si>
  <si>
    <t>Speed No Load Heat Consumption</t>
  </si>
  <si>
    <t>Minimum fuel burn that would be hypothetically consumed if the resource were to back down to a zero power output while staying synchronized to the IESO-controlled grid.</t>
  </si>
  <si>
    <t>Heat consumption as provided in design information, or, historical data detailing no-load heat consumption</t>
  </si>
  <si>
    <t>Speed No Load Emissions Costs</t>
  </si>
  <si>
    <t>These are the costs associated with emissions based on relevant emissions policy (for e.g. Federal Carbon Pricing Backstop). Costs based on heat consumption (F.1), fuel carbon content, and price of carbon emissions (provided in D)</t>
  </si>
  <si>
    <t>Same documentation required for D.1.</t>
  </si>
  <si>
    <t xml:space="preserve">(G ) </t>
  </si>
  <si>
    <t>Incremental costs incurred by the resource from start initiation up until its minimum loading point</t>
  </si>
  <si>
    <t>G.1.</t>
  </si>
  <si>
    <t>Start fuel consumed cost</t>
  </si>
  <si>
    <t xml:space="preserve">The amount of fuel needed to start a thermal resource. This value varies depending on how long the resource has been offline. Thermal resources may be allowed to submit different start-up fuel levels for starting up from a cold, intermediate and hot state. Therefore, reference levels will also likely be set differently depending on the state. 
</t>
  </si>
  <si>
    <t>(1) Five minute / hourly fuel consumption data for the corresponding operational period (i.e. Metered quantity of fuel used) that is representative for starts of each type</t>
  </si>
  <si>
    <t>G.2.</t>
  </si>
  <si>
    <t>Station Service</t>
  </si>
  <si>
    <t>-Average value of incremental electricity consumption per resource based on revenue meters for the last 12 months. Participants must calculate the average incremental station service quantity for each start type (hot, warm and cold)</t>
  </si>
  <si>
    <t>Start-Up Emissions Costs</t>
  </si>
  <si>
    <t xml:space="preserve">The start-up emission charge calculation requires that market participants provide the electricity generated during a start from start initiation up until it reaches its minimum loading point to calculate the incremental emission charge obligation for each type of start (hot, warm and cold). These are the costs associated with emissions based on relevant emissions policy (for e.g. Federal Carbon Pricing Backstop). 
For facilities that qualify for the Output Based Performance Standards, incremental emissions costs must considers the allowances provided based on the net energy output during each type of start and start-fuel consumed. 
</t>
  </si>
  <si>
    <t>(1) Electricity output during different start types based on average output on a representative average. 
(2) Five minute / hourly fuel consumption data for the corresponding operational period (i.e. Metered quantity of fuel used) that is representative for starts of each type
(3) Same documentation as required in Section D.1</t>
  </si>
  <si>
    <t>Start-up Operating and Maintenance Cost</t>
  </si>
  <si>
    <t>Costs associated with operating and maintenance of the resource during start-up of the resource from start initiation up until MLP as submitted in in Section E</t>
  </si>
  <si>
    <t>Any incremental labour costs and incremental operating consumables (non-fuel, non-electricity) costs that are attributed to startup
Market participants must provide reasonable information to support and substantiate that costs included are incremental and attributable to startup</t>
  </si>
  <si>
    <t>Operating Reserve</t>
  </si>
  <si>
    <t>H.1.</t>
  </si>
  <si>
    <t>Applies to Fossil or Biomass Steam or Steam Turbines in Combined Cycle that have duct burners</t>
  </si>
  <si>
    <t>Applies to Fossil or Biomass Steam that fire natural gas or Steam Turbines in Combined Cycle that have duct burners</t>
  </si>
  <si>
    <t>Applies to Fossil Steam or Steam Turbines in Combined Cycle that have duct burners</t>
  </si>
  <si>
    <t>Fossil or Biomass Steam/Combined Cycle Steam Unit Major Maintenance Adder</t>
  </si>
  <si>
    <t xml:space="preserve">Applies to Fossil or Biomass Steam or Steam Turbines in Combined Cycle </t>
  </si>
  <si>
    <t>Fossil or Biomass Steam/Combined Cycle Steam Unit Planned Maintenance Adder</t>
  </si>
  <si>
    <t>Fossil or Biomass Steam/Combined Cycle Steam Unit Unplanned Maintenance Adder</t>
  </si>
  <si>
    <t>Fossil or Biomass Steam/Combined Cycle Operating Consumables Cost</t>
  </si>
  <si>
    <t>Cost Workbook for Reference Levels - Fossil Steam Resources</t>
  </si>
  <si>
    <t>Relationship between an additional MW of output and the additional heat input necessary to produce it. This is determined from the ratio of the change in fuel input to the change in Resource MW output. 
'= Change in Heat Going in (∆MJ) / Change in Energy Coming Out (∆MWh)</t>
  </si>
  <si>
    <t>OEM and Performance tests done during commissioning or during operations</t>
  </si>
  <si>
    <t xml:space="preserve">Energy content of a given fuel, expressed in GJ/kg (for biomass or </t>
  </si>
  <si>
    <t>These curves show input from burning fuel for each level of MW output for each of their Resources. The vertical axis is plotted in MJ/MWh and the horizontal axis is plotted in MW.</t>
  </si>
  <si>
    <t xml:space="preserve">1) one curve per fuel type of operating mode, per resource. These are based on design, or comparable unit data modified by actual unit test data
- curve should include the corresponding incremental heat rate from the minimum load point up until the unrestricted maximum output of the resource </t>
  </si>
  <si>
    <t xml:space="preserve">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Applicable for Combined Cycle Steam turbines only if fuel is used for duct firing. 
'Performance Factor = Total actual fuel consumed (GJ) / Total theoretical fuel consumed  (GJ)
Market participants must provide performance factor that will be applied seasonally (winter/summer). </t>
  </si>
  <si>
    <t>1) Heat content of fuel over a year.</t>
  </si>
  <si>
    <t>-Measured fuel quantities over a year and heat content of fuel in 5 minute intervals  or Calculation based on total fuel consumed or a monthly spot check test basis.</t>
  </si>
  <si>
    <t xml:space="preserve">If Actual Fuel Consumed value is not available, then performance factor of 1 can be assigned and IESO should be informed of this change by &lt;insert date, prior to implementation/go-live date&gt;
-A "new and clean" turbine is one with no physical degredation of mechanical components 
</t>
  </si>
  <si>
    <t xml:space="preserve">Design heat input under a "new and clean" condition of the steam turbine resource with duct burning as applicable. 
</t>
  </si>
  <si>
    <t xml:space="preserve">1)Heat rate for that resource type, from heat rate curves and correction curves for each 5 minute interval; and
2) MWh of production during the time period
3) Manufacturer defined new and clean period (first x hours of operation)
4) Reference site conditions for theoretical fuel consumption </t>
  </si>
  <si>
    <t xml:space="preserve">If Theoretical Fuel Consumed value is not available, then performance factor of 1 can be assigned and IESO should be informed of this change by &lt;insert date, prior to implementation/go-live date&gt;
-A "new and clean" turbine is one with no physical degredation of mechanical components 
</t>
  </si>
  <si>
    <t>-provide correction curves for temperature and humidity fluctuations</t>
  </si>
  <si>
    <t xml:space="preserve">Base commodity price charged by the fuel supplier for the fuel purchased. The following are acceptable fuel commodity indices based on the type of fuel used by the steam turbine:
-For natural gas, the applicable NGX Union Dawn Day-Ahead Index price for the gas day in $US/MMBtu 
- For Residual Fuel Oil, the fuel commodity price is the relevant Platts indices for spot oil. 
-For ignition oil, the fuel commodity price is the weekly average wholesale (Rack) price for Furnace Oil in $Cdn/litre.
-For biomass fuel, the fuel commodity price is the contract price with the biomass supplier in $/tonne.  
</t>
  </si>
  <si>
    <t xml:space="preserve">1) Copies of invoices including detailed daily volume information from suppliers.  (e.g. quantity of fuel delivered per day and the number of hours a facility can operate on full output based on the daily fuel supply)
2) Fuel supply contract indicating the applicable fuel commodity index
3) Practice for blending of fuels and the methodology for determining weighted average fuel cost and energy content (where applicable)
4) Conversion factor for converting fuel basis to $/GJ (HHV basis)
</t>
  </si>
  <si>
    <t xml:space="preserve">-For Natural gas: includes marketer risk premium, commodity charge for transportation, balancing, and storage.
-For Residual Fuel Oil, the costs would include an adder paid to the fuel supplier plus the cost of transportation from the point of purchase to the generation facility
- No service price adder for ignition oil
-For biomass, the value includes the sum of a Transportation Adder plus Heat Adjustment Factor priced in $Cdn/tonne
</t>
  </si>
  <si>
    <t xml:space="preserve">1) The supporting documentation for service price adder would include:
-Natural Gas: Copies of the transportation, storage and load balancing contracts outlining the requirement to provide fuel to acquire the services.  In addition, copies of current regulatory approved rated schedules showing the variable commodity charges.
-Residual Fuel Oil: the contracts showing the price adder paid to the fuel supplier and the cost of transportation from the point of purchase to the generation facility
-Biomass: Contracts showing the prices paid for the Transportation Adder and independent reports showing the heating values which are used to determine the Heat Adjustment Factor
2) Conversion factor for converting fuel basis to $/GJ (HHV basis)
 </t>
  </si>
  <si>
    <t xml:space="preserve">Incremental O&amp;M costs as a result of energy production. The Operations and Maintenance costs are calculated by:
The allocation of O&amp;M costs between the energy offer($/MWh), speed no load offer ($/hr), and start-up offer ($/start) will vary by resource type depending on OEM recommendations. Market participant to avoid duplication of costs across the three offer categories listed above. </t>
  </si>
  <si>
    <t>Fossil or Biomass Steam/Combined Cycle Steam Turbine Major Maintenance</t>
  </si>
  <si>
    <t>1) -Original Equipment Manufacturer (OEM) manuals/recommendations  to justify the frequency and scope of planned maintenance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</si>
  <si>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E.2</t>
  </si>
  <si>
    <t>Fossil or Biomass Steam/Combined Cycle Steam Turbine Scheduled Maintenance Costs</t>
  </si>
  <si>
    <t>The Scheduled Maintenance Costs include routine maintenance tasks on balance of plant (BOP) equipment for  fossil or biomass steam resources. 
Allowable costs include routine inspections on the following:
Inspection and rebuild of fan motors for the air-cooled condenser; Heat transfer unit cleaning (air cooler, air heaters, economizers); Selective Catalytic Reduction and CO Reduction Catalyst replacement;Precipitator repairs;Membrane replacements Reverse Osmosis Cartridges replacement;Condensate extraction pumps overhauls; Boiler Feedwater Pumps overhauls; Bypass Systems and/or sky vents inspections and parts replacements; Condenser Cooling Water Pumps overhaul; Gas Compressor inspection, where applicable; Auxiliary Boilers; Bucket Elevator plant repairs; Cooling tower fan motor and gearbox inspection; Cooling tower fill and drift eliminators replacement;
For scheduled maintenance costs, costs shall be based on average historical cost over the last 5 years to determine the applicable cost adder for the start-up cost, speed no load cost or incremental energy offer.</t>
  </si>
  <si>
    <t>E.3</t>
  </si>
  <si>
    <t>Fossil or Biomass Steam/Combined Cycle Steam Turbine Unscheduled Maintenance Costs</t>
  </si>
  <si>
    <t>Fossil or Biomass Steam/Combined Cycle Steam Turbine Operating Consumables Costs</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</si>
  <si>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-Make-up water for the steam cycle 
-Steam cycle chemicals 
-Lubrication oil 
-Reagents for emission abatement equipment (e.g. ammonia or urea), if applicable </t>
  </si>
  <si>
    <t xml:space="preserve">Incremental costs associated for resources operating in a speed-no load condition. </t>
  </si>
  <si>
    <t>Heat consumption as provided in performance datasheets, or, historical data detailing no-load heat consumption</t>
  </si>
  <si>
    <t xml:space="preserve">These are the costs associated with emissions based on relevant emissions policy (for e.g. Federal Carbon Pricing Backstop). Costs based on heat consumption (F.1) and price of carbon emissions (provided in D). 
Does not apply for biomass-fired operation.
</t>
  </si>
  <si>
    <t>Same documentation required for (D)</t>
  </si>
  <si>
    <t xml:space="preserve">The amount of fuel needed to start a thermal resource. This value varies depending on how long the resource has been offline. Thermal resources may be allowed to submit different start-up fuel levels for starting up from a cold, intermediate and hot state, as applicable. If multiple fuels are required for start-up, the market participant must provide the quantity of each fuel required for the resource from start initiation up until its minimum loading point. 
</t>
  </si>
  <si>
    <t>Five minute / hourly fuel consumption data for the corresponding operational period (i.e. Metered quantity of fuel used) that is representative for starts of each type</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</si>
  <si>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</si>
  <si>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</si>
  <si>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Costs associated with operatng and maintenance of the resource during start-up of the resource from start initiation up until MLP as submitted in in Section E</t>
  </si>
  <si>
    <t xml:space="preserve"> Separate for Day Ahead and Real-Time markets</t>
  </si>
  <si>
    <t>Parameter</t>
  </si>
  <si>
    <t>Unit</t>
  </si>
  <si>
    <t xml:space="preserve">Description </t>
  </si>
  <si>
    <t>Formula (Not Quick Start Resources)</t>
  </si>
  <si>
    <t>$/MWh</t>
  </si>
  <si>
    <r>
      <t xml:space="preserve">For an </t>
    </r>
    <r>
      <rPr>
        <i/>
        <sz val="10"/>
        <rFont val="Calibri"/>
        <family val="2"/>
        <scheme val="minor"/>
      </rPr>
      <t>energy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energy offer</t>
    </r>
    <r>
      <rPr>
        <sz val="10"/>
        <rFont val="Calibri"/>
        <family val="2"/>
        <scheme val="minor"/>
      </rPr>
      <t xml:space="preserve"> reference level curve for each set of </t>
    </r>
    <r>
      <rPr>
        <i/>
        <sz val="10"/>
        <rFont val="Calibri"/>
        <family val="2"/>
        <scheme val="minor"/>
      </rPr>
      <t>offer</t>
    </r>
    <r>
      <rPr>
        <sz val="10"/>
        <rFont val="Calibri"/>
        <family val="2"/>
        <scheme val="minor"/>
      </rPr>
      <t xml:space="preserve"> parameters. This will include up to 20 non-decreasing values of the </t>
    </r>
    <r>
      <rPr>
        <i/>
        <sz val="10"/>
        <rFont val="Calibri"/>
        <family val="2"/>
        <scheme val="minor"/>
      </rPr>
      <t>energy</t>
    </r>
    <r>
      <rPr>
        <sz val="10"/>
        <rFont val="Calibri"/>
        <family val="2"/>
        <scheme val="minor"/>
      </rPr>
      <t xml:space="preserve"> reference level to form a monotonically increasing cost curve. This </t>
    </r>
    <r>
      <rPr>
        <i/>
        <sz val="10"/>
        <rFont val="Calibri"/>
        <family val="2"/>
        <scheme val="minor"/>
      </rPr>
      <t>energy</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 
For combined cycle facilities, market participants must provide the following energy offer reference levels that correspond to physical units and pesudo units, as applicable</t>
    </r>
  </si>
  <si>
    <t>Speed no-load offer</t>
  </si>
  <si>
    <r>
      <t xml:space="preserve">The </t>
    </r>
    <r>
      <rPr>
        <i/>
        <sz val="10"/>
        <rFont val="Calibri"/>
        <family val="2"/>
        <scheme val="minor"/>
      </rPr>
      <t>IESO</t>
    </r>
    <r>
      <rPr>
        <sz val="10"/>
        <rFont val="Calibri"/>
        <family val="2"/>
        <scheme val="minor"/>
      </rPr>
      <t xml:space="preserve"> will establish speed no-load reference levels only for generation resources for which market participants are eligible to submit speed no-load offers. 
The market participants will submit a single value per thermal state applicable to each hour up to a maximum of 24 values. Therefore, for speed no-load offers, the</t>
    </r>
    <r>
      <rPr>
        <i/>
        <sz val="10"/>
        <rFont val="Calibri"/>
        <family val="2"/>
        <scheme val="minor"/>
      </rPr>
      <t xml:space="preserve"> IESO</t>
    </r>
    <r>
      <rPr>
        <sz val="10"/>
        <rFont val="Calibri"/>
        <family val="2"/>
        <scheme val="minor"/>
      </rPr>
      <t xml:space="preserve"> will determine a single reference level for each thermal state. </t>
    </r>
  </si>
  <si>
    <t>Start-up offer</t>
  </si>
  <si>
    <r>
      <t xml:space="preserve">The </t>
    </r>
    <r>
      <rPr>
        <i/>
        <sz val="10"/>
        <rFont val="Calibri"/>
        <family val="2"/>
        <scheme val="minor"/>
      </rPr>
      <t>IESO</t>
    </r>
    <r>
      <rPr>
        <sz val="10"/>
        <rFont val="Calibri"/>
        <family val="2"/>
        <scheme val="minor"/>
      </rPr>
      <t xml:space="preserve"> will establish start-up reference levels only for generation resources for which market participants are eligible to submit start-up offers offers. 
The market participants will submit a single value per thermal state for each hour up to a maximum of 24 values. Therefore, for start-up offers, the </t>
    </r>
    <r>
      <rPr>
        <i/>
        <sz val="10"/>
        <rFont val="Calibri"/>
        <family val="2"/>
        <scheme val="minor"/>
      </rPr>
      <t>IESO</t>
    </r>
    <r>
      <rPr>
        <sz val="10"/>
        <rFont val="Calibri"/>
        <family val="2"/>
        <scheme val="minor"/>
      </rPr>
      <t xml:space="preserve"> will determine a single reference level for each thermal state. 
For combined cycle facilities, market participants must provide the following start-up offer reference levels that correspond to physical units and pesudo units, as applicable</t>
    </r>
  </si>
  <si>
    <r>
      <t>Operating Reserve</t>
    </r>
    <r>
      <rPr>
        <sz val="10"/>
        <color theme="1"/>
        <rFont val="Calibri"/>
        <family val="2"/>
        <scheme val="minor"/>
      </rPr>
      <t xml:space="preserve"> (OR) </t>
    </r>
    <r>
      <rPr>
        <i/>
        <sz val="10"/>
        <color theme="1"/>
        <rFont val="Calibri"/>
        <family val="2"/>
        <scheme val="minor"/>
      </rPr>
      <t>Offer</t>
    </r>
  </si>
  <si>
    <t>$/hr</t>
  </si>
  <si>
    <t>Non-Financial Reference Level</t>
  </si>
  <si>
    <t xml:space="preserve">Types of Supporting Documentation </t>
  </si>
  <si>
    <t>Energy Ramp Rate</t>
  </si>
  <si>
    <t>MW/min</t>
  </si>
  <si>
    <t>The energy ramp rate profile across the dispatchable range that the resource expects to meet during normal operation.</t>
  </si>
  <si>
    <t>Manufacturer data from contract or performance test</t>
  </si>
  <si>
    <t>Operating Reserve Ramp Rate</t>
  </si>
  <si>
    <t>The rate that a resource can respond to an operating reserve activation during normal operation. Equivalent to Energy Ramp Rate.</t>
  </si>
  <si>
    <t>Lead Time - Hot</t>
  </si>
  <si>
    <t>Hours</t>
  </si>
  <si>
    <t>The amount of time needed during normal operation for a NQS to start up and reach its MLP from an offline state if the thermal state of the unit is hot.</t>
  </si>
  <si>
    <t>Lead Time - Warm</t>
  </si>
  <si>
    <t>The amount of time needed during normal operation for a NQS to start up and reach its MLP from an offline state if the thermal state of the unit is warm.</t>
  </si>
  <si>
    <t>Lead Time - Cold</t>
  </si>
  <si>
    <t>The amount of time needed during normal operation for a NQS to start up and reach its MLP from an offline state if the thermal state of the unit is cold.</t>
  </si>
  <si>
    <t>Minimum Loading Point</t>
  </si>
  <si>
    <t>MW</t>
  </si>
  <si>
    <t>The minimum MW output that a resource must maintain to remain stable without the support of ignition during normal operation.</t>
  </si>
  <si>
    <t>Minimum Generation Block Run Time</t>
  </si>
  <si>
    <t>The minimum number of consecutive hours a generation unit must be scheduled to its MLP during normal operation.</t>
  </si>
  <si>
    <t>Technical advisory from manufacturer on minimum time required for steam cycle chemistry</t>
  </si>
  <si>
    <t>Minimum Generation Block Down Time</t>
  </si>
  <si>
    <t>The minimum number of hours between the time when a generation unit was last at its MLP before de-synchronization and the time the generation unit can be scheduled back to its MLP after re-synchronizing during normal operation.</t>
  </si>
  <si>
    <t>Relevant extract from the operating and maintenance manual for their resource that states the minimum time after shutdown when the resource can be restarted.</t>
  </si>
  <si>
    <t>Maximum Number of Starts per Day</t>
  </si>
  <si>
    <t>The maximum number of times a generation unit can be started within a dispatch day during normal operation.</t>
  </si>
  <si>
    <t>Based on Lead Time, MGBRT, and MGBDT. No additional supporting documentation required.</t>
  </si>
  <si>
    <t xml:space="preserve">Ramp Up Energy to MLP </t>
  </si>
  <si>
    <t>Ramp hours to MLP - Hot</t>
  </si>
  <si>
    <t>The number of hours required for the resource to ramp from synchronization to its MLP during normal operation when the resource is in a hot thermal state.</t>
  </si>
  <si>
    <t>Energy per ramp hour - Hot</t>
  </si>
  <si>
    <t>The average quantity of energy in MWh that the resource is expected to produce in each ramp hour during normal operation when the resource is in a hot thermal state.</t>
  </si>
  <si>
    <t>Ramp hours to MLP - Warm</t>
  </si>
  <si>
    <t>The number of hours required for the resource to ramp from synchronization to its MLP during normal operation when the resource is in a warm thermal state.</t>
  </si>
  <si>
    <t>Energy per ramp hour - Warm</t>
  </si>
  <si>
    <t>The average quantity of energy in MWh that the resource is expected to produce in each ramp hour during normal operation when the resource is in a warm thermal state.</t>
  </si>
  <si>
    <t>Ramp hours to MLP - Cold</t>
  </si>
  <si>
    <t>The number of hours required for the resource to ramp from synchronization to its MLP during normal operation when the resource is in a cold thermal state.</t>
  </si>
  <si>
    <t>Energy per ramp hour - Cold</t>
  </si>
  <si>
    <t>The average quantity of energy in MWh that the resource is expected to produce in each ramp hour during normal operation when the resource is in a cold thermal state.</t>
  </si>
  <si>
    <t>Reference Levels - Supporting Documentation</t>
  </si>
  <si>
    <t>Attachment #</t>
  </si>
  <si>
    <t>Supporting Document Name</t>
  </si>
  <si>
    <t>Supporting Document Description</t>
  </si>
  <si>
    <t>Attachment 1</t>
  </si>
  <si>
    <t>Invoice 1.pdf</t>
  </si>
  <si>
    <t>Refer to page 10, for cost to support input into the behind the meter standby cost</t>
  </si>
  <si>
    <t>Attachment 2</t>
  </si>
  <si>
    <t>Invoice 2.pdf</t>
  </si>
  <si>
    <t>Refer to page 4, for cost to support input into the behind the meter standby cost</t>
  </si>
  <si>
    <t>Attachment 3</t>
  </si>
  <si>
    <t>[etc. to be filled by Market participant to substantiate all inputs into reference levels]</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</si>
  <si>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</si>
  <si>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</si>
  <si>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</si>
  <si>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</si>
  <si>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</si>
  <si>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</si>
  <si>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</si>
  <si>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</si>
  <si>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</si>
  <si>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</si>
  <si>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</si>
  <si>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</si>
  <si>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</si>
  <si>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</si>
  <si>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</si>
  <si>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</si>
  <si>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</si>
  <si>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</si>
  <si>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Fixed value based on documentation reference.</t>
  </si>
  <si>
    <t>Heat Rate Curves</t>
  </si>
  <si>
    <t xml:space="preserve">Conditions recorded at the time of heat rate curve generation. Please include summer and winter reference conditions. </t>
  </si>
  <si>
    <t>Incremental tCO2e/MWh curve</t>
  </si>
  <si>
    <t>Energy offer emissions cost curve</t>
  </si>
  <si>
    <t>tCO2e/MWh curve</t>
  </si>
  <si>
    <t xml:space="preserve">GJ/MWh
</t>
  </si>
  <si>
    <t xml:space="preserve">To be calculated on a net MW basis </t>
  </si>
  <si>
    <t>Seller's quote or invoice/contract</t>
  </si>
  <si>
    <t>N/A</t>
  </si>
  <si>
    <t>Combination of emissions produced per MWh and carbon price.</t>
  </si>
  <si>
    <t>Internal definitions, invoices, accounting statements</t>
  </si>
  <si>
    <t xml:space="preserve">The data for the regression analysis can be derived from test data or design information of the resource. </t>
  </si>
  <si>
    <r>
      <t> No incremental costs are associated with providing operating reserve for operating and maintenance of the equipmen</t>
    </r>
    <r>
      <rPr>
        <sz val="11"/>
        <color rgb="FF000000"/>
        <rFont val="Palatino Linotype"/>
        <family val="1"/>
      </rPr>
      <t>t.</t>
    </r>
  </si>
  <si>
    <t xml:space="preserve">Provide supporting materials that show the electricity generated during a start from start initiation up until it reaches its minimum loading point </t>
  </si>
  <si>
    <t>G.5</t>
  </si>
  <si>
    <t>Refer to Section E</t>
  </si>
  <si>
    <t xml:space="preserve">MWh/start
</t>
  </si>
  <si>
    <t>D.3.</t>
  </si>
  <si>
    <t>Carbon Price</t>
  </si>
  <si>
    <t>$/tCO2e</t>
  </si>
  <si>
    <t>Start-up offers ($/start) - Hot Start</t>
  </si>
  <si>
    <t>Start-up offers ($/start) - Warm Start</t>
  </si>
  <si>
    <t>Start-up offers ($/start) - Cold Start</t>
  </si>
  <si>
    <t>Speed-no load costs ($/hour)</t>
  </si>
  <si>
    <t xml:space="preserve">Energy costs ($/MWh)
</t>
  </si>
  <si>
    <t xml:space="preserve">Energy costs ($/MWh)
</t>
  </si>
  <si>
    <t xml:space="preserve">Energy costs ($/MWh)
</t>
  </si>
  <si>
    <t>ICE NGX Union Gas Dawn Fixed Price Daily</t>
  </si>
  <si>
    <t xml:space="preserve">The applicable NGX Union Dawn Day-Ahead Index price for the gas day in $US/MMBtu </t>
  </si>
  <si>
    <t>Percentage of fuel consumed for compressors operated by transmission and distribution service providers including volumes for injecting or removing gas from storage</t>
  </si>
  <si>
    <t>TC Customer Express Forecast for 2020 Summer Fuel Ratios Enbridge T2 Rate Schedule page 3 of 7</t>
  </si>
  <si>
    <t>TC Customer Express Forecast for 2020 Summer Fuel Ratios Enbridge T2 Rate Schedule pages 2 of 7 and 3 of 7</t>
  </si>
  <si>
    <t>Firm Transportation Commodity Paid on all firm quantities redelivered to the customer’s Point(s) of Consumption Commodity Charge (All volumes) Injection and withdrawal commoidty charges</t>
  </si>
  <si>
    <t>tCO2e/GJ</t>
  </si>
  <si>
    <t>B.4</t>
  </si>
  <si>
    <t>Performance Factor</t>
  </si>
  <si>
    <t>-</t>
  </si>
  <si>
    <t>Winter</t>
  </si>
  <si>
    <t>Summer</t>
  </si>
  <si>
    <t>Operating Load (MW)</t>
  </si>
  <si>
    <t>tCO2e/GWh</t>
  </si>
  <si>
    <t>Reference value/cost (CT Unit) - Winter</t>
  </si>
  <si>
    <t>Reference value/cost (CT Unit) - Summer</t>
  </si>
  <si>
    <t>Incremental heat rate curve * emissions intensity of the fuel-EPS/1000</t>
  </si>
  <si>
    <t>Applicable Emission Performance Standard</t>
  </si>
  <si>
    <t>Hot</t>
  </si>
  <si>
    <t>Warm</t>
  </si>
  <si>
    <t>Cold</t>
  </si>
  <si>
    <t>Generation Per Start</t>
  </si>
  <si>
    <t>Generation Per Start (hot start)</t>
  </si>
  <si>
    <t>Generation Per Start (warm start)</t>
  </si>
  <si>
    <t>Generation Per Start (cold start)</t>
  </si>
  <si>
    <t xml:space="preserve">MWh
</t>
  </si>
  <si>
    <t>MWh</t>
  </si>
  <si>
    <t>Based on typical start-up procedure up to MLP</t>
  </si>
  <si>
    <t>D.3</t>
  </si>
  <si>
    <t xml:space="preserve">Internal definitions, invoices, accounting statements. </t>
  </si>
  <si>
    <t>Not applicable for steam turbine resources without duct burners in a combined cycle plant</t>
  </si>
  <si>
    <t>Heat rate curve with regression fit</t>
  </si>
  <si>
    <t>Incremental heat rate curve based on the heat rate curve</t>
  </si>
  <si>
    <t>The incremental heat rate curve would be : 0.0132*MW+5.183</t>
  </si>
  <si>
    <t>15 C, 60%</t>
  </si>
  <si>
    <t>This example assumes that the values are at ISO conditions.</t>
  </si>
  <si>
    <t>Calculated fuel consumption based on the heat rate curve during each period for the measured fuel quantity for winter</t>
  </si>
  <si>
    <t>Calculated fuel consumption based on the heat rate curve during each period for the measured fuel quantity for summer</t>
  </si>
  <si>
    <t xml:space="preserve">Calculated fuel consumption to determine the performance factor. </t>
  </si>
  <si>
    <t>Not required</t>
  </si>
  <si>
    <t xml:space="preserve">Emission Factor shall be in accordance with the applicable value in Tables 20-1a, 20-2, 20-3, 20-5, or 20-7 or other methodology as allowed in the Guide: Greenhouse Gas Emissions Reporting (https://www.ontario.ca/page/guide-greenhouse-gas-emissions-reporting) </t>
  </si>
  <si>
    <t>Emission Factor in accordance with Table 20-3 in the Guide: Greenhouse Gas Emissions Reporting (https://www.ontario.ca/page/guide-greenhouse-gas-emissions-reporting</t>
  </si>
  <si>
    <t xml:space="preserve">Internal definitions, invoices, accounting statements </t>
  </si>
  <si>
    <t>Speed No Load Fuel consumption and emissions factor</t>
  </si>
  <si>
    <t>Based on regression analysis of fuel consumption and output. If regression analysis results in a fuel consumption curve resembling 10.0066*MW^2+5.0183*MW+447.23, the "speed no load" heat consumption would be 447.23.</t>
  </si>
  <si>
    <t>Station Service Price</t>
  </si>
  <si>
    <t>Calculated based on the ratio of the actual fuel consumed to the theoritical fuel consumed during the summer</t>
  </si>
  <si>
    <t>Calculated based on the ratio of the actual fuel consumed to the theoritical fuel consumed during the winter</t>
  </si>
  <si>
    <t>Fuel Emission Factor</t>
  </si>
  <si>
    <t>Default value will be used from Table 20-3. Market participants may propose alternative acceptable methodology to derive Emission Factor will be discussed during 1 on 1 consultations</t>
  </si>
  <si>
    <t>Refer to supporting documentation - Attachment X</t>
  </si>
  <si>
    <t xml:space="preserve">Ambient correction curves, as available, giving performance factors based on ambient temperature and humidity. </t>
  </si>
  <si>
    <t xml:space="preserve"> Used to validate proposed correction factors. Please provide gas turbine corrections and combined cycle correction factors</t>
  </si>
  <si>
    <t>Internal definitions, invoices, quotes, accounting statements</t>
  </si>
  <si>
    <t>Costs for major maintenance over the next major maintenance cycle based either on hisotrical costs or either acceptable forms of supporting documentation.
Costs should be allocated by the market participants that best match accrual of costs on the resources either through incremental production ($/MWh), per start ($/start), or speed no load ($/hr)</t>
  </si>
  <si>
    <t>The historical study period for maintenance costs for thermal resources is 5 years.
Costs should be allocated by the market participants that best match accrual of costs on the resources either through incremental production ($/MWh), per start ($/start), or speed no load ($/hr)</t>
  </si>
  <si>
    <t>Start-up fuel quantities from historic operation or based upon a start-up curve</t>
  </si>
  <si>
    <t>Fixed quantity of station service per start type based on historic information.</t>
  </si>
  <si>
    <t xml:space="preserve">Analysis of Incremental quantity of electricity withdrawals provided by the market participant that indicates the incremental station service above a baseline.  </t>
  </si>
  <si>
    <t>Typical value based uponstart-up fuel consumed and generation from the resource during the period from start initiation up until MLP</t>
  </si>
  <si>
    <t>Start-up curves for the resource or based on hisotrical operation of the resource</t>
  </si>
  <si>
    <t xml:space="preserve">Calculation based on the start fuel consumed and generation per start to determine the incremental emission costs. </t>
  </si>
  <si>
    <t>Provide the Ontario Emission Performance Standard applicable to the facility based on fuel type and facility type</t>
  </si>
  <si>
    <t>Based on the speed no load fuel consumption, multiplied by emissions factor and carbon price.</t>
  </si>
  <si>
    <t>Calculated performance factor</t>
  </si>
  <si>
    <t>Market participants must indicated the applicable Emission Performance Standard for their resource</t>
  </si>
  <si>
    <t>Registration documentation for the generation facility</t>
  </si>
  <si>
    <t>Market participants must indicate applicable Emission Factor in accordance with Section 4(1) of Ontario Regulation 452/09</t>
  </si>
  <si>
    <t>Typical start-up curve for the resource or historical meter data to show electricity generated from start initiation up until MLP.</t>
  </si>
  <si>
    <t>Net output from the resource during start-up, only applicable for resources governed by Greenhouse Gas Emission Performance Standards (O. Reg. 241/19).</t>
  </si>
  <si>
    <t>If a resource specific Emission Factor is proposed by the market participant for the reference level as applicable, supporting documentation must be provided to substantiate the calculation of an average Emission Factor based on quality of fuel received at the generation facility for the last 5 years.</t>
  </si>
  <si>
    <t xml:space="preserve">The historical study period for maintenance costs for thermal resources is 5 years.
Costs should be allocated by the market participants that best match accrual of costs on the resources either through incremental production ($/MWh), per start ($/start), or speed no load ($/hr)
</t>
  </si>
  <si>
    <t>CCGT (2x1)</t>
  </si>
  <si>
    <t>[Sample CCGT Resource]</t>
  </si>
  <si>
    <t>Supporting documentation required in addition to the supporting documentation provided for total fuel related costs include: 
1) For facilities governed by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</si>
  <si>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</si>
  <si>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 xml:space="preserve">Operating reserve reference levels are determined based on incremental costs incurred by the resource to make the operating reserve capability available. 
</t>
  </si>
  <si>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
    </r>
  </si>
  <si>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</si>
  <si>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This cost-workbook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'FinancialDispatchParameters' tab. That tab also contains the formulas that will be used to determine Energy Offer Reference Levels. 
Cost components of the financial dispatch data parameters are listed in the 'CostComponents'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</si>
  <si>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Instructions: Please utilize this section to list attachments and descriptions. Use corresponding attachment number to refer to documents in the "CostComponents" tab.</t>
  </si>
  <si>
    <t>NOTE: PARAMETERS FOR ILLUSTRATIVE PURPOSES ONLY FOR THE EXAMPLE WORKSHEET</t>
  </si>
  <si>
    <t>0-75MW</t>
  </si>
  <si>
    <t>76-105MW</t>
  </si>
  <si>
    <t>106-120MW</t>
  </si>
  <si>
    <t>121-135MW</t>
  </si>
  <si>
    <t>136-150MW</t>
  </si>
  <si>
    <t>75.1-105MW</t>
  </si>
  <si>
    <t>105.1-120MW</t>
  </si>
  <si>
    <t>135.1-150MW</t>
  </si>
  <si>
    <t>120.1-135MW</t>
  </si>
  <si>
    <t>PHYSICAL UNIT REFERENCE LEVELS (CTs are assumed to have identical reference levels)</t>
  </si>
  <si>
    <t>Reference value/cost (ST Unit) - Summer</t>
  </si>
  <si>
    <t>Reference value/cost (ST Unit) - Winter</t>
  </si>
  <si>
    <t>If the heat rate curve is 
0.0066*MW^2+5.0183*MW+447.23
@ ISO Conditions</t>
  </si>
  <si>
    <t>0-67.5 MW</t>
  </si>
  <si>
    <t>94.5 - 108 MW</t>
  </si>
  <si>
    <t>108.1-121.5MW</t>
  </si>
  <si>
    <t>121.6-135MW</t>
  </si>
  <si>
    <t>67.6 - 94.5MW</t>
  </si>
  <si>
    <t>0-78.75MW</t>
  </si>
  <si>
    <t>78.76-110.25 MW</t>
  </si>
  <si>
    <t>110.26-126MW</t>
  </si>
  <si>
    <t>126.1-141.75 MW</t>
  </si>
  <si>
    <t>141.76-157.5MW</t>
  </si>
  <si>
    <t>0 - 33.75 MW</t>
  </si>
  <si>
    <t>33.76 - 47.25 MW</t>
  </si>
  <si>
    <t>47.26 - 54 MW</t>
  </si>
  <si>
    <t>54.1 - 60.75 MW</t>
  </si>
  <si>
    <t>60.76 MW - 67.5 MW</t>
  </si>
  <si>
    <t>67.6 MW - 94.5 MW</t>
  </si>
  <si>
    <t>94.6 MW - 108 MW</t>
  </si>
  <si>
    <t>108.1 MW - 121.5 MW</t>
  </si>
  <si>
    <t>121.5 MW - 135 MW</t>
  </si>
  <si>
    <t>0 - 39.4 MW</t>
  </si>
  <si>
    <t>39.5 - 55.1 MW</t>
  </si>
  <si>
    <t>55.2 - 63 MW</t>
  </si>
  <si>
    <t>63.1 - 70.9 MW</t>
  </si>
  <si>
    <t>71 - 78.75 MW</t>
  </si>
  <si>
    <t>PSEUDO UNIT REFERENCE LEVELS (ASSUME IDENTICAL CTs)</t>
  </si>
  <si>
    <t>0-101.25 MW</t>
  </si>
  <si>
    <t>101.26 - 141.75 MW</t>
  </si>
  <si>
    <t>182.6-202.5MW</t>
  </si>
  <si>
    <t>0-118.1 MW</t>
  </si>
  <si>
    <t>141.76 - 165.4 MW</t>
  </si>
  <si>
    <t>165.5-182.5MW</t>
  </si>
  <si>
    <t>118.2 - 165.4 MW</t>
  </si>
  <si>
    <t>165.5 - 189 MW</t>
  </si>
  <si>
    <t>189.1 - 212.6 MW</t>
  </si>
  <si>
    <t>212.7 - 236.25 MW</t>
  </si>
  <si>
    <t>Reference value/cost (1x1 PSU) - Summer</t>
  </si>
  <si>
    <t>Reference value/cost (1x1 PSU) - Winter</t>
  </si>
  <si>
    <t>Reference value/cost (2x1 PSU) - Summer</t>
  </si>
  <si>
    <t>Reference value/cost (2x1 PSU) - Winter</t>
  </si>
  <si>
    <t>90% - 100%</t>
  </si>
  <si>
    <t>Load Range</t>
  </si>
  <si>
    <t>MLP - 90%</t>
  </si>
  <si>
    <t xml:space="preserve">GJ/m^3
</t>
  </si>
  <si>
    <t>III.Time-Based Applicability</t>
  </si>
  <si>
    <t>Major maintenance refers to expenditures related to major component replacements/refurbishment, maintenance activities or inspection of the resource that occur during the resource’s life. Major maintenance costs are limited to the steam turbine, heat recovery steam generator, or steam generator.
For steam resources inspections on the heat recovery steam generator and steam turbine attributed to incremental electricity production are eligible based on the recommendations from the OEMs which include:
1) Minor inspection
2) Major inspection 
Eligible maintenance activities during the inspection for a  steam resource major maintenance event include but are not limited to: 
turbine blade repair/replacement; turbine diaphragm repair; casing repair/replacement; bearing repair/refurbishment; generator inspection; Boiler repairs; Primary air fan repairs; stop valve inspection and repairs; throttle valve inspection and repairs; nozzle block inspection and repairs; intercept valve inspection and repairs; ID/FD Fan repairs; Consumables required for the outage; Technical advisors required; Temporary incremental labour required; Crane rentals required; Temporary infrastructure required (scaffolding, temporary office trailers, washrooms, etc.)</t>
  </si>
  <si>
    <t>Costs for major maintenance over the next major maintenance cycle based either on historical costs or either acceptable forms of supporting documentation.
Costs should be allocated by the market participants that best match accrual of costs on the resources either through incremental production ($/MWh), per start ($/start), or speed no load ($/hr)</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</si>
  <si>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</si>
  <si>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</si>
  <si>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1)Original Equipment Manufacturer (OEM) manuals/recommendations justifying planned maintenance requirements including scope of activities and frequency of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</si>
  <si>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</si>
  <si>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r>
      <t xml:space="preserve">If Actual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</si>
  <si>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r>
      <t xml:space="preserve">If Theoretical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no fouling of compressor blading, combustion system or inlet filters. Nor change in exhaust back pressure or HRSG fouling.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</si>
  <si>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 xml:space="preserve">1) Transportation, storage and load balancing contracts 
2) Copies of current regulatory approved rate schedule showing the percentage fuel requirements as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</si>
</sst>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_(* #,##0.00_);_(* \(#,##0.00\);_(* &quot;-&quot;??_);_(@_)"/>
    <numFmt numFmtId="166" formatCode="0.000"/>
    <numFmt numFmtId="167" formatCode="_(* #,##0_);_(* \(#,##0\);_(* &quot;-&quot;??_);_(@_)"/>
    <numFmt numFmtId="168" formatCode="&quot;$&quot;#,##0.00"/>
  </numFmts>
  <fonts count="25">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theme="5" tint="-0.249977111117893"/>
      <name val="Calibri"/>
      <family val="2"/>
      <scheme val="minor"/>
    </font>
    <font>
      <i/>
      <sz val="11"/>
      <color rgb="FFFF0000"/>
      <name val="Calibri"/>
      <family val="2"/>
      <scheme val="minor"/>
    </font>
    <font>
      <i/>
      <sz val="11"/>
      <name val="Calibri"/>
      <family val="2"/>
      <scheme val="minor"/>
    </font>
    <font>
      <sz val="10"/>
      <color theme="1"/>
      <name val="Times New Roman"/>
      <family val="1"/>
    </font>
    <font>
      <sz val="10"/>
      <color theme="1"/>
      <name val="Calibri"/>
      <family val="2"/>
      <scheme val="minor"/>
    </font>
    <font>
      <b/>
      <sz val="10"/>
      <color theme="1"/>
      <name val="Calibri  "/>
    </font>
    <font>
      <sz val="10"/>
      <color theme="1"/>
      <name val="Calibri  "/>
    </font>
    <font>
      <b/>
      <i/>
      <sz val="10"/>
      <color theme="1"/>
      <name val="Calibri  "/>
    </font>
    <font>
      <i/>
      <sz val="10"/>
      <color theme="1"/>
      <name val="Calibri  "/>
    </font>
    <font>
      <sz val="10"/>
      <name val="Calibri"/>
      <family val="2"/>
      <scheme val="minor"/>
    </font>
    <font>
      <i/>
      <sz val="10"/>
      <name val="Calibri"/>
      <family val="2"/>
      <scheme val="minor"/>
    </font>
    <font>
      <sz val="11"/>
      <color rgb="FFFF0000"/>
      <name val="Calibri"/>
      <family val="2"/>
      <scheme val="minor"/>
    </font>
    <font>
      <b/>
      <sz val="10"/>
      <color theme="1"/>
      <name val="Calibri"/>
      <family val="2"/>
      <scheme val="minor"/>
    </font>
    <font>
      <i/>
      <sz val="10"/>
      <color theme="1"/>
      <name val="Calibri"/>
      <family val="2"/>
      <scheme val="minor"/>
    </font>
    <font>
      <sz val="11"/>
      <color rgb="FF000000"/>
      <name val="Palatino Linotype"/>
      <family val="1"/>
    </font>
    <font>
      <sz val="11"/>
      <color rgb="FF20376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FFCC33"/>
        <bgColor indexed="64"/>
      </patternFill>
    </fill>
    <fill>
      <patternFill patternType="solid">
        <fgColor rgb="FFFFCC33"/>
        <bgColor rgb="FF000000"/>
      </patternFill>
    </fill>
    <fill>
      <patternFill patternType="solid">
        <fgColor rgb="FF8CD2F4"/>
        <bgColor indexed="64"/>
      </patternFill>
    </fill>
    <fill>
      <patternFill patternType="solid">
        <fgColor rgb="FFEF3E42"/>
        <bgColor indexed="64"/>
      </patternFill>
    </fill>
  </fills>
  <borders count="67">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s>
  <cellStyleXfs count="4">
    <xf numFmtId="0" fontId="0" fillId="0" borderId="0"/>
    <xf numFmtId="0" fontId="5" fillId="4" borderId="2" applyNumberFormat="0" applyFont="0" applyAlignment="0" applyProtection="0"/>
    <xf numFmtId="165" fontId="5" fillId="0" borderId="0" applyFont="0" applyFill="0" applyBorder="0" applyAlignment="0" applyProtection="0"/>
    <xf numFmtId="164" fontId="5" fillId="0" borderId="0" applyFont="0" applyFill="0" applyBorder="0" applyAlignment="0" applyProtection="0"/>
  </cellStyleXfs>
  <cellXfs count="557">
    <xf numFmtId="0" fontId="0" fillId="0" borderId="0" xfId="0"/>
    <xf numFmtId="0" fontId="0" fillId="2" borderId="0" xfId="0" applyFill="1"/>
    <xf numFmtId="0" fontId="0" fillId="2" borderId="1" xfId="0" applyFill="1" applyBorder="1"/>
    <xf numFmtId="0" fontId="0" fillId="0" borderId="0" xfId="0" applyAlignment="1">
      <alignment vertical="top"/>
    </xf>
    <xf numFmtId="0" fontId="0" fillId="0" borderId="0" xfId="0" applyAlignment="1">
      <alignment vertical="center"/>
    </xf>
    <xf numFmtId="0" fontId="2" fillId="2" borderId="0" xfId="0" applyFont="1" applyFill="1" applyBorder="1" applyAlignment="1">
      <alignment vertical="center"/>
    </xf>
    <xf numFmtId="0" fontId="0" fillId="0" borderId="5" xfId="1" applyFont="1" applyFill="1" applyBorder="1" applyAlignment="1">
      <alignment vertical="center"/>
    </xf>
    <xf numFmtId="0" fontId="0" fillId="0" borderId="14" xfId="0" applyBorder="1"/>
    <xf numFmtId="0" fontId="0"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0" fillId="0" borderId="15" xfId="0" applyBorder="1" applyAlignment="1">
      <alignment horizontal="center" vertical="center"/>
    </xf>
    <xf numFmtId="0" fontId="0" fillId="0" borderId="15" xfId="1" applyFont="1" applyFill="1" applyBorder="1" applyAlignment="1">
      <alignment horizontal="center" vertical="center"/>
    </xf>
    <xf numFmtId="0" fontId="8" fillId="0" borderId="10" xfId="0" applyFont="1" applyBorder="1" applyAlignment="1">
      <alignment horizontal="left" vertical="center"/>
    </xf>
    <xf numFmtId="0" fontId="0" fillId="0" borderId="0" xfId="0" applyFont="1" applyAlignment="1">
      <alignment vertical="top"/>
    </xf>
    <xf numFmtId="0" fontId="14" fillId="6" borderId="3" xfId="0" applyFont="1" applyFill="1" applyBorder="1" applyAlignment="1">
      <alignment vertical="center" wrapText="1"/>
    </xf>
    <xf numFmtId="0" fontId="16" fillId="0" borderId="3" xfId="0" applyFont="1" applyBorder="1" applyAlignment="1">
      <alignment vertical="center" wrapText="1"/>
    </xf>
    <xf numFmtId="0" fontId="17" fillId="0" borderId="3" xfId="0" applyFont="1" applyBorder="1" applyAlignment="1">
      <alignment horizontal="left" vertical="center" wrapText="1" indent="2"/>
    </xf>
    <xf numFmtId="0" fontId="0" fillId="0" borderId="3" xfId="0" applyFont="1" applyFill="1" applyBorder="1" applyAlignment="1">
      <alignment vertical="top" wrapText="1"/>
    </xf>
    <xf numFmtId="0" fontId="0" fillId="0" borderId="3" xfId="0" applyFill="1" applyBorder="1" applyAlignment="1">
      <alignment wrapText="1"/>
    </xf>
    <xf numFmtId="0" fontId="0" fillId="0" borderId="0" xfId="0" applyAlignment="1">
      <alignment horizontal="left" vertical="top"/>
    </xf>
    <xf numFmtId="0" fontId="1" fillId="0" borderId="0" xfId="0" applyFont="1" applyAlignment="1">
      <alignment horizontal="left" vertical="top"/>
    </xf>
    <xf numFmtId="0" fontId="0" fillId="0" borderId="10" xfId="0" applyBorder="1" applyAlignment="1">
      <alignment horizontal="left" vertical="top"/>
    </xf>
    <xf numFmtId="0" fontId="6" fillId="0" borderId="3" xfId="0" applyFont="1" applyFill="1" applyBorder="1" applyAlignment="1">
      <alignment vertical="top" wrapText="1"/>
    </xf>
    <xf numFmtId="0" fontId="0" fillId="0" borderId="3" xfId="0" applyBorder="1" applyAlignment="1">
      <alignment wrapText="1"/>
    </xf>
    <xf numFmtId="0" fontId="1" fillId="0" borderId="6" xfId="0" applyFont="1" applyBorder="1" applyAlignment="1">
      <alignment horizontal="left" vertical="center"/>
    </xf>
    <xf numFmtId="0" fontId="6" fillId="2" borderId="3" xfId="0" applyFont="1" applyFill="1" applyBorder="1" applyAlignment="1">
      <alignment horizontal="left" vertical="top" wrapText="1"/>
    </xf>
    <xf numFmtId="0" fontId="0" fillId="2" borderId="3" xfId="0" applyFill="1" applyBorder="1" applyAlignment="1">
      <alignment horizontal="left" vertical="top"/>
    </xf>
    <xf numFmtId="0" fontId="3" fillId="2" borderId="3" xfId="0" applyFont="1" applyFill="1" applyBorder="1" applyAlignment="1">
      <alignment horizontal="left" vertical="top" wrapText="1"/>
    </xf>
    <xf numFmtId="0" fontId="6" fillId="2" borderId="3" xfId="0" applyFont="1" applyFill="1" applyBorder="1" applyAlignment="1">
      <alignment horizontal="left" vertical="top"/>
    </xf>
    <xf numFmtId="0" fontId="6" fillId="2" borderId="13" xfId="0" applyFont="1" applyFill="1" applyBorder="1" applyAlignment="1">
      <alignment horizontal="left" vertical="top" wrapText="1"/>
    </xf>
    <xf numFmtId="0" fontId="11" fillId="2" borderId="3" xfId="0" applyFont="1" applyFill="1" applyBorder="1" applyAlignment="1">
      <alignment horizontal="left" vertical="top"/>
    </xf>
    <xf numFmtId="0" fontId="0" fillId="2" borderId="10" xfId="0" applyFill="1" applyBorder="1" applyAlignment="1">
      <alignment horizontal="left" vertical="top"/>
    </xf>
    <xf numFmtId="0" fontId="6" fillId="2" borderId="3" xfId="0" applyFont="1" applyFill="1" applyBorder="1" applyAlignment="1">
      <alignment vertical="top" wrapText="1"/>
    </xf>
    <xf numFmtId="0" fontId="6" fillId="2" borderId="13" xfId="0" applyFont="1" applyFill="1" applyBorder="1" applyAlignment="1">
      <alignment vertical="top" wrapText="1"/>
    </xf>
    <xf numFmtId="0" fontId="0" fillId="0" borderId="18" xfId="0" applyBorder="1" applyAlignment="1">
      <alignment horizontal="left" vertical="top"/>
    </xf>
    <xf numFmtId="0" fontId="7" fillId="5" borderId="8" xfId="1" applyFont="1" applyFill="1" applyBorder="1" applyAlignment="1">
      <alignment horizontal="left" vertical="top"/>
    </xf>
    <xf numFmtId="0" fontId="7" fillId="5" borderId="8" xfId="1" applyFont="1" applyFill="1" applyBorder="1" applyAlignment="1">
      <alignment horizontal="left" vertical="top" wrapText="1"/>
    </xf>
    <xf numFmtId="0" fontId="0" fillId="0" borderId="12" xfId="0" applyBorder="1" applyAlignment="1">
      <alignment horizontal="left" vertical="top"/>
    </xf>
    <xf numFmtId="0" fontId="6" fillId="2" borderId="3" xfId="0" quotePrefix="1" applyFont="1" applyFill="1" applyBorder="1" applyAlignment="1">
      <alignment horizontal="left" vertical="top" wrapText="1"/>
    </xf>
    <xf numFmtId="0" fontId="0" fillId="0" borderId="0" xfId="0"/>
    <xf numFmtId="0" fontId="18" fillId="0" borderId="20" xfId="0" applyFont="1" applyBorder="1" applyAlignment="1">
      <alignment vertical="top" wrapText="1"/>
    </xf>
    <xf numFmtId="0" fontId="13" fillId="0" borderId="20"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6" fillId="0" borderId="3" xfId="0" quotePrefix="1" applyFont="1" applyFill="1" applyBorder="1" applyAlignment="1">
      <alignment vertical="top" wrapText="1"/>
    </xf>
    <xf numFmtId="0" fontId="0" fillId="0" borderId="0" xfId="0" applyFill="1" applyBorder="1" applyAlignment="1">
      <alignment wrapText="1"/>
    </xf>
    <xf numFmtId="0" fontId="1" fillId="3" borderId="30" xfId="0" applyFont="1" applyFill="1" applyBorder="1" applyAlignment="1">
      <alignment horizontal="left"/>
    </xf>
    <xf numFmtId="0" fontId="1" fillId="3" borderId="30" xfId="0" applyFont="1" applyFill="1" applyBorder="1" applyAlignment="1">
      <alignment horizontal="left" vertical="top" wrapText="1"/>
    </xf>
    <xf numFmtId="0" fontId="1" fillId="3" borderId="30" xfId="0" applyFont="1" applyFill="1" applyBorder="1" applyAlignment="1">
      <alignment horizontal="center" wrapText="1"/>
    </xf>
    <xf numFmtId="0" fontId="1" fillId="3" borderId="30" xfId="0" applyFont="1" applyFill="1" applyBorder="1" applyAlignment="1">
      <alignment horizontal="center"/>
    </xf>
    <xf numFmtId="0" fontId="6" fillId="0" borderId="13" xfId="0" applyFont="1" applyFill="1" applyBorder="1" applyAlignment="1">
      <alignment vertical="top" wrapText="1"/>
    </xf>
    <xf numFmtId="0" fontId="6" fillId="0" borderId="7" xfId="0" applyFont="1" applyFill="1" applyBorder="1" applyAlignment="1">
      <alignment vertical="top" wrapText="1"/>
    </xf>
    <xf numFmtId="0" fontId="6" fillId="2" borderId="30" xfId="0" applyFont="1" applyFill="1" applyBorder="1" applyAlignment="1">
      <alignment vertical="top" wrapText="1"/>
    </xf>
    <xf numFmtId="0" fontId="0" fillId="2" borderId="3" xfId="0" applyFont="1" applyFill="1" applyBorder="1" applyAlignment="1">
      <alignment horizontal="left" vertical="top"/>
    </xf>
    <xf numFmtId="0" fontId="7" fillId="0" borderId="6" xfId="0" applyFont="1" applyFill="1" applyBorder="1" applyAlignment="1">
      <alignment vertical="top"/>
    </xf>
    <xf numFmtId="0" fontId="7" fillId="0" borderId="7" xfId="0" applyFont="1" applyFill="1" applyBorder="1" applyAlignment="1">
      <alignment vertical="top" wrapText="1"/>
    </xf>
    <xf numFmtId="0" fontId="6" fillId="0" borderId="7" xfId="0" applyFont="1" applyFill="1" applyBorder="1" applyAlignment="1">
      <alignment horizontal="left" vertical="top" wrapText="1"/>
    </xf>
    <xf numFmtId="0" fontId="6" fillId="0" borderId="9" xfId="0" applyFont="1" applyBorder="1" applyAlignment="1">
      <alignment vertical="top"/>
    </xf>
    <xf numFmtId="0" fontId="6" fillId="0" borderId="10" xfId="0" applyFont="1" applyFill="1" applyBorder="1" applyAlignment="1">
      <alignment horizontal="center" vertical="center"/>
    </xf>
    <xf numFmtId="0" fontId="6" fillId="0" borderId="3" xfId="0" applyFont="1" applyFill="1" applyBorder="1" applyAlignment="1">
      <alignment horizontal="left" vertical="top" wrapText="1"/>
    </xf>
    <xf numFmtId="0" fontId="6" fillId="0" borderId="11" xfId="0" applyFont="1" applyFill="1" applyBorder="1" applyAlignment="1">
      <alignment vertical="top" wrapText="1"/>
    </xf>
    <xf numFmtId="0" fontId="6" fillId="0" borderId="3" xfId="0" applyFont="1" applyBorder="1" applyAlignment="1">
      <alignment vertical="top" wrapText="1"/>
    </xf>
    <xf numFmtId="0" fontId="6" fillId="0" borderId="11" xfId="0" applyFont="1" applyBorder="1" applyAlignment="1">
      <alignment vertical="top" wrapText="1"/>
    </xf>
    <xf numFmtId="0" fontId="6" fillId="0" borderId="11" xfId="0" applyFont="1" applyBorder="1" applyAlignment="1">
      <alignment vertical="top"/>
    </xf>
    <xf numFmtId="0" fontId="6" fillId="0" borderId="12" xfId="0" applyFont="1" applyFill="1" applyBorder="1" applyAlignment="1">
      <alignment horizontal="center" vertical="center"/>
    </xf>
    <xf numFmtId="0" fontId="6" fillId="0" borderId="14" xfId="0" applyFont="1" applyBorder="1" applyAlignment="1">
      <alignment vertical="top"/>
    </xf>
    <xf numFmtId="0" fontId="6" fillId="0" borderId="9" xfId="0" applyFont="1" applyBorder="1" applyAlignment="1">
      <alignment vertical="top" wrapText="1"/>
    </xf>
    <xf numFmtId="0" fontId="6" fillId="0" borderId="11" xfId="0" applyFont="1" applyBorder="1" applyAlignment="1">
      <alignment wrapText="1"/>
    </xf>
    <xf numFmtId="0" fontId="6" fillId="0" borderId="11" xfId="0" applyFont="1" applyBorder="1"/>
    <xf numFmtId="0" fontId="7" fillId="0" borderId="6" xfId="0" applyFont="1" applyFill="1" applyBorder="1" applyAlignment="1">
      <alignment horizontal="center" vertical="top"/>
    </xf>
    <xf numFmtId="0" fontId="6" fillId="0" borderId="9" xfId="0" quotePrefix="1" applyFont="1" applyBorder="1" applyAlignment="1">
      <alignment vertical="top" wrapText="1"/>
    </xf>
    <xf numFmtId="0" fontId="6" fillId="0" borderId="10" xfId="0" applyFont="1" applyFill="1" applyBorder="1" applyAlignment="1">
      <alignment horizontal="center" vertical="top"/>
    </xf>
    <xf numFmtId="0" fontId="6" fillId="0" borderId="12" xfId="0" applyFont="1" applyFill="1" applyBorder="1" applyAlignment="1">
      <alignment horizontal="center" vertical="top"/>
    </xf>
    <xf numFmtId="0" fontId="6" fillId="0" borderId="13" xfId="0" quotePrefix="1" applyFont="1" applyFill="1" applyBorder="1" applyAlignment="1">
      <alignment vertical="top" wrapText="1"/>
    </xf>
    <xf numFmtId="0" fontId="6" fillId="0" borderId="7" xfId="0" quotePrefix="1" applyFont="1" applyFill="1" applyBorder="1" applyAlignment="1">
      <alignment vertical="top" wrapText="1"/>
    </xf>
    <xf numFmtId="0" fontId="6" fillId="0" borderId="9" xfId="0" applyFont="1" applyBorder="1"/>
    <xf numFmtId="0" fontId="6" fillId="0" borderId="9" xfId="0" applyFont="1" applyBorder="1" applyAlignment="1">
      <alignment wrapText="1"/>
    </xf>
    <xf numFmtId="0" fontId="6" fillId="0" borderId="3" xfId="0" quotePrefix="1" applyFont="1" applyBorder="1" applyAlignment="1">
      <alignment vertical="top" wrapText="1"/>
    </xf>
    <xf numFmtId="0" fontId="1" fillId="0" borderId="39" xfId="0" applyFont="1" applyBorder="1" applyAlignment="1">
      <alignment horizontal="left" vertical="center"/>
    </xf>
    <xf numFmtId="0" fontId="7" fillId="5" borderId="19" xfId="1" applyFont="1" applyFill="1" applyBorder="1" applyAlignment="1">
      <alignment horizontal="left" vertical="top"/>
    </xf>
    <xf numFmtId="0" fontId="3" fillId="2" borderId="13" xfId="0" applyFont="1" applyFill="1" applyBorder="1" applyAlignment="1">
      <alignment horizontal="left" vertical="top" wrapText="1"/>
    </xf>
    <xf numFmtId="0" fontId="0" fillId="2" borderId="36" xfId="0" applyFill="1" applyBorder="1" applyAlignment="1">
      <alignment horizontal="left" vertical="top"/>
    </xf>
    <xf numFmtId="0" fontId="6" fillId="0" borderId="37" xfId="0" applyFont="1" applyBorder="1"/>
    <xf numFmtId="0" fontId="7" fillId="0" borderId="39" xfId="0" applyFont="1" applyFill="1" applyBorder="1" applyAlignment="1">
      <alignment horizontal="center" vertical="top"/>
    </xf>
    <xf numFmtId="0" fontId="7" fillId="0" borderId="26" xfId="0" applyFont="1" applyFill="1" applyBorder="1" applyAlignment="1">
      <alignment vertical="top" wrapText="1"/>
    </xf>
    <xf numFmtId="0" fontId="6" fillId="0" borderId="14" xfId="0" applyFont="1" applyBorder="1" applyAlignment="1">
      <alignment wrapText="1"/>
    </xf>
    <xf numFmtId="0" fontId="6" fillId="0" borderId="38" xfId="0" applyFont="1" applyFill="1" applyBorder="1" applyAlignment="1">
      <alignment vertical="top" wrapText="1"/>
    </xf>
    <xf numFmtId="0" fontId="6" fillId="0" borderId="36" xfId="0" applyFont="1" applyFill="1" applyBorder="1" applyAlignment="1">
      <alignment horizontal="center" vertical="center"/>
    </xf>
    <xf numFmtId="0" fontId="6" fillId="0" borderId="30" xfId="0" applyFont="1" applyFill="1" applyBorder="1" applyAlignment="1">
      <alignment vertical="top" wrapText="1"/>
    </xf>
    <xf numFmtId="0" fontId="6" fillId="0" borderId="37" xfId="0" applyFont="1" applyBorder="1" applyAlignment="1">
      <alignment wrapText="1"/>
    </xf>
    <xf numFmtId="0" fontId="6" fillId="0" borderId="26" xfId="0" applyFont="1" applyFill="1" applyBorder="1" applyAlignment="1">
      <alignment vertical="top" wrapText="1"/>
    </xf>
    <xf numFmtId="0" fontId="0" fillId="0" borderId="26" xfId="0" applyFont="1" applyFill="1" applyBorder="1" applyAlignment="1">
      <alignment vertical="top" wrapText="1"/>
    </xf>
    <xf numFmtId="0" fontId="6" fillId="0" borderId="40" xfId="0" quotePrefix="1" applyFont="1" applyBorder="1" applyAlignment="1">
      <alignment vertical="top" wrapText="1"/>
    </xf>
    <xf numFmtId="0" fontId="7" fillId="0" borderId="3" xfId="0" applyFont="1" applyFill="1" applyBorder="1" applyAlignment="1">
      <alignment vertical="top" wrapText="1"/>
    </xf>
    <xf numFmtId="0" fontId="6" fillId="0" borderId="12" xfId="0" applyFont="1" applyFill="1" applyBorder="1" applyAlignment="1">
      <alignment vertical="top"/>
    </xf>
    <xf numFmtId="0" fontId="6" fillId="0" borderId="3" xfId="0" applyFont="1" applyFill="1" applyBorder="1" applyAlignment="1">
      <alignment horizontal="center" vertical="top"/>
    </xf>
    <xf numFmtId="0" fontId="0" fillId="0" borderId="10" xfId="0" applyFont="1" applyBorder="1" applyAlignment="1">
      <alignment horizontal="left" vertical="top"/>
    </xf>
    <xf numFmtId="0" fontId="6" fillId="0" borderId="36" xfId="0" applyFont="1" applyFill="1" applyBorder="1" applyAlignment="1">
      <alignment horizontal="center" vertical="top"/>
    </xf>
    <xf numFmtId="0" fontId="6" fillId="0" borderId="30" xfId="0" applyFont="1" applyBorder="1" applyAlignment="1">
      <alignment vertical="top" wrapText="1"/>
    </xf>
    <xf numFmtId="0" fontId="0" fillId="0" borderId="30" xfId="0" quotePrefix="1" applyFont="1" applyFill="1" applyBorder="1" applyAlignment="1">
      <alignment vertical="top" wrapText="1"/>
    </xf>
    <xf numFmtId="0" fontId="7" fillId="0" borderId="3" xfId="0" applyFont="1" applyFill="1" applyBorder="1" applyAlignment="1">
      <alignment horizontal="center" vertical="top"/>
    </xf>
    <xf numFmtId="0" fontId="6" fillId="0" borderId="3" xfId="0" applyFont="1" applyBorder="1"/>
    <xf numFmtId="0" fontId="6" fillId="0" borderId="3" xfId="0" applyFont="1" applyBorder="1" applyAlignment="1">
      <alignment vertical="top"/>
    </xf>
    <xf numFmtId="0" fontId="0" fillId="2" borderId="3" xfId="0" applyFont="1" applyFill="1" applyBorder="1" applyAlignment="1">
      <alignment horizontal="left" vertical="top" wrapText="1"/>
    </xf>
    <xf numFmtId="0" fontId="11" fillId="2" borderId="3" xfId="0" applyFont="1" applyFill="1" applyBorder="1" applyAlignment="1">
      <alignment horizontal="left" vertical="top" wrapText="1"/>
    </xf>
    <xf numFmtId="0" fontId="3" fillId="2" borderId="30" xfId="0" applyFont="1" applyFill="1" applyBorder="1" applyAlignment="1">
      <alignment horizontal="left" vertical="top" wrapText="1"/>
    </xf>
    <xf numFmtId="0" fontId="0" fillId="0" borderId="13" xfId="0" applyBorder="1" applyAlignment="1">
      <alignment vertical="top" wrapText="1"/>
    </xf>
    <xf numFmtId="0" fontId="0" fillId="0" borderId="13" xfId="0" applyBorder="1" applyAlignment="1">
      <alignment wrapText="1"/>
    </xf>
    <xf numFmtId="0" fontId="0" fillId="0" borderId="12" xfId="0" applyBorder="1" applyAlignment="1">
      <alignment horizontal="center" vertical="top"/>
    </xf>
    <xf numFmtId="0" fontId="13" fillId="0" borderId="24" xfId="0" applyFont="1" applyBorder="1" applyAlignment="1">
      <alignment vertical="top" wrapText="1"/>
    </xf>
    <xf numFmtId="0" fontId="1" fillId="3" borderId="3" xfId="0" applyFont="1" applyFill="1" applyBorder="1" applyAlignment="1">
      <alignment horizontal="left"/>
    </xf>
    <xf numFmtId="0" fontId="0" fillId="0" borderId="3" xfId="0" applyBorder="1"/>
    <xf numFmtId="0" fontId="21" fillId="6" borderId="20" xfId="0" applyFont="1" applyFill="1" applyBorder="1" applyAlignment="1">
      <alignment vertical="top" wrapText="1"/>
    </xf>
    <xf numFmtId="0" fontId="22" fillId="0" borderId="20" xfId="0" applyFont="1" applyBorder="1" applyAlignment="1">
      <alignment vertical="top" wrapText="1"/>
    </xf>
    <xf numFmtId="0" fontId="18" fillId="0" borderId="22" xfId="0" applyFont="1" applyBorder="1" applyAlignment="1">
      <alignment vertical="top" wrapText="1"/>
    </xf>
    <xf numFmtId="0" fontId="8" fillId="0" borderId="10" xfId="0" applyFont="1" applyFill="1" applyBorder="1" applyAlignment="1">
      <alignment horizontal="left" vertical="center"/>
    </xf>
    <xf numFmtId="0" fontId="8" fillId="0" borderId="41" xfId="0" applyFont="1" applyFill="1" applyBorder="1" applyAlignment="1">
      <alignment horizontal="left" vertical="center"/>
    </xf>
    <xf numFmtId="0" fontId="0" fillId="0" borderId="0" xfId="0" applyAlignment="1">
      <alignment horizontal="left" vertical="top" wrapText="1"/>
    </xf>
    <xf numFmtId="0" fontId="15" fillId="0" borderId="3" xfId="0" applyFont="1" applyBorder="1" applyAlignment="1">
      <alignment vertical="center" wrapText="1"/>
    </xf>
    <xf numFmtId="0" fontId="6" fillId="2" borderId="30" xfId="0" applyFont="1" applyFill="1" applyBorder="1" applyAlignment="1">
      <alignment horizontal="left" vertical="top" wrapText="1"/>
    </xf>
    <xf numFmtId="0" fontId="6" fillId="2" borderId="30" xfId="0" applyFont="1" applyFill="1" applyBorder="1" applyAlignment="1">
      <alignment horizontal="left" vertical="top"/>
    </xf>
    <xf numFmtId="0" fontId="0" fillId="2" borderId="43" xfId="0" applyFont="1" applyFill="1" applyBorder="1" applyAlignment="1">
      <alignment vertical="top"/>
    </xf>
    <xf numFmtId="0" fontId="0" fillId="2" borderId="3" xfId="0" applyFont="1" applyFill="1" applyBorder="1" applyAlignment="1">
      <alignment vertical="top"/>
    </xf>
    <xf numFmtId="0" fontId="6" fillId="2" borderId="30" xfId="0" applyFont="1" applyFill="1" applyBorder="1" applyAlignment="1">
      <alignment vertical="top"/>
    </xf>
    <xf numFmtId="0" fontId="6" fillId="2" borderId="26" xfId="0" applyFont="1" applyFill="1" applyBorder="1" applyAlignment="1">
      <alignment vertical="top"/>
    </xf>
    <xf numFmtId="0" fontId="11" fillId="2" borderId="30" xfId="0" applyFont="1" applyFill="1" applyBorder="1" applyAlignment="1">
      <alignment vertical="top"/>
    </xf>
    <xf numFmtId="0" fontId="11" fillId="2" borderId="26" xfId="0" applyFont="1" applyFill="1" applyBorder="1" applyAlignment="1">
      <alignment vertical="top"/>
    </xf>
    <xf numFmtId="0" fontId="6" fillId="2" borderId="4" xfId="0" applyFont="1" applyFill="1" applyBorder="1" applyAlignment="1">
      <alignment vertical="top"/>
    </xf>
    <xf numFmtId="0" fontId="0" fillId="2" borderId="30" xfId="0" applyFont="1" applyFill="1" applyBorder="1" applyAlignment="1">
      <alignment vertical="top" wrapText="1"/>
    </xf>
    <xf numFmtId="0" fontId="0" fillId="2" borderId="4" xfId="0" applyFont="1" applyFill="1" applyBorder="1" applyAlignment="1">
      <alignment vertical="top" wrapText="1"/>
    </xf>
    <xf numFmtId="0" fontId="0" fillId="2" borderId="26" xfId="0" applyFont="1" applyFill="1" applyBorder="1" applyAlignment="1">
      <alignment vertical="top" wrapText="1"/>
    </xf>
    <xf numFmtId="0" fontId="0" fillId="2" borderId="3" xfId="0" applyFont="1" applyFill="1" applyBorder="1" applyAlignment="1">
      <alignment vertical="top" wrapText="1"/>
    </xf>
    <xf numFmtId="0" fontId="13" fillId="0" borderId="45" xfId="0" applyFont="1" applyBorder="1" applyAlignment="1">
      <alignment vertical="top" wrapText="1"/>
    </xf>
    <xf numFmtId="0" fontId="0" fillId="2" borderId="30" xfId="0" applyFill="1" applyBorder="1" applyAlignment="1">
      <alignment horizontal="left" vertical="top" wrapText="1"/>
    </xf>
    <xf numFmtId="0" fontId="6" fillId="2" borderId="30" xfId="0" applyFont="1" applyFill="1" applyBorder="1" applyAlignment="1">
      <alignment horizontal="left" vertical="top" wrapText="1"/>
    </xf>
    <xf numFmtId="0" fontId="6" fillId="2" borderId="30" xfId="0" applyFont="1" applyFill="1" applyBorder="1" applyAlignment="1">
      <alignment horizontal="left" vertical="top"/>
    </xf>
    <xf numFmtId="0" fontId="0" fillId="0" borderId="0" xfId="0" applyFill="1" applyBorder="1" applyAlignment="1"/>
    <xf numFmtId="0" fontId="6" fillId="0" borderId="4" xfId="0" applyFont="1" applyFill="1" applyBorder="1" applyAlignment="1">
      <alignment vertical="top" wrapText="1"/>
    </xf>
    <xf numFmtId="0" fontId="1" fillId="0" borderId="18" xfId="0" applyFont="1" applyBorder="1" applyAlignment="1">
      <alignment horizontal="left" vertical="center"/>
    </xf>
    <xf numFmtId="0" fontId="0" fillId="2" borderId="6" xfId="0" applyFill="1" applyBorder="1" applyAlignment="1">
      <alignment horizontal="left" vertical="top"/>
    </xf>
    <xf numFmtId="0" fontId="0" fillId="2" borderId="7" xfId="0" applyFill="1" applyBorder="1" applyAlignment="1">
      <alignment horizontal="left" vertical="top"/>
    </xf>
    <xf numFmtId="0" fontId="11" fillId="2" borderId="7" xfId="0" applyFont="1" applyFill="1" applyBorder="1" applyAlignment="1">
      <alignment horizontal="left" vertical="top"/>
    </xf>
    <xf numFmtId="0" fontId="6" fillId="2" borderId="7" xfId="0" applyFont="1" applyFill="1" applyBorder="1" applyAlignment="1">
      <alignment vertical="top" wrapText="1"/>
    </xf>
    <xf numFmtId="0" fontId="0" fillId="2" borderId="10" xfId="0" applyFill="1" applyBorder="1" applyAlignment="1">
      <alignment horizontal="left" vertical="top"/>
    </xf>
    <xf numFmtId="0" fontId="0" fillId="2" borderId="3" xfId="0" applyFill="1" applyBorder="1" applyAlignment="1">
      <alignment horizontal="left" vertical="top"/>
    </xf>
    <xf numFmtId="0" fontId="11" fillId="2" borderId="3"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vertical="top"/>
    </xf>
    <xf numFmtId="0" fontId="6" fillId="0" borderId="42" xfId="0" applyFont="1" applyBorder="1" applyAlignment="1">
      <alignment wrapText="1"/>
    </xf>
    <xf numFmtId="0" fontId="6" fillId="0" borderId="3" xfId="0" applyFont="1" applyFill="1" applyBorder="1" applyAlignment="1">
      <alignment vertical="top"/>
    </xf>
    <xf numFmtId="0" fontId="6" fillId="0" borderId="3" xfId="0" applyFont="1" applyBorder="1" applyAlignment="1">
      <alignment wrapText="1"/>
    </xf>
    <xf numFmtId="0" fontId="0" fillId="0" borderId="13" xfId="0" applyFill="1" applyBorder="1" applyAlignment="1">
      <alignment horizontal="left" vertical="top" wrapText="1"/>
    </xf>
    <xf numFmtId="0" fontId="0" fillId="2" borderId="30" xfId="0" applyFill="1" applyBorder="1" applyAlignment="1">
      <alignment horizontal="left" vertical="top"/>
    </xf>
    <xf numFmtId="0" fontId="0" fillId="2" borderId="36" xfId="0" applyFill="1" applyBorder="1" applyAlignment="1">
      <alignment horizontal="left" vertical="top"/>
    </xf>
    <xf numFmtId="0" fontId="6" fillId="2" borderId="3" xfId="0" applyFont="1" applyFill="1" applyBorder="1" applyAlignment="1">
      <alignment horizontal="left" vertical="top"/>
    </xf>
    <xf numFmtId="0" fontId="6" fillId="2" borderId="13" xfId="0" applyFont="1" applyFill="1" applyBorder="1" applyAlignment="1">
      <alignment horizontal="left" vertical="top"/>
    </xf>
    <xf numFmtId="0" fontId="0" fillId="2" borderId="10" xfId="0" applyFill="1" applyBorder="1" applyAlignment="1">
      <alignment horizontal="left" vertical="top"/>
    </xf>
    <xf numFmtId="0" fontId="6" fillId="2" borderId="3" xfId="0" applyFont="1" applyFill="1" applyBorder="1" applyAlignment="1">
      <alignment horizontal="left" vertical="top" wrapText="1"/>
    </xf>
    <xf numFmtId="0" fontId="13" fillId="0" borderId="55" xfId="0" applyFont="1" applyBorder="1" applyAlignment="1">
      <alignment vertical="top" wrapText="1"/>
    </xf>
    <xf numFmtId="164" fontId="0" fillId="0" borderId="0" xfId="3" applyFont="1" applyAlignment="1">
      <alignment horizontal="left" vertical="top"/>
    </xf>
    <xf numFmtId="0" fontId="6" fillId="0" borderId="4" xfId="0" quotePrefix="1" applyFont="1" applyFill="1" applyBorder="1" applyAlignment="1">
      <alignment vertical="top" wrapText="1"/>
    </xf>
    <xf numFmtId="0" fontId="6" fillId="0" borderId="37" xfId="0" applyFont="1" applyBorder="1" applyAlignment="1">
      <alignment vertical="top"/>
    </xf>
    <xf numFmtId="0" fontId="7" fillId="0" borderId="39" xfId="0" applyFont="1" applyFill="1" applyBorder="1" applyAlignment="1">
      <alignment vertical="top"/>
    </xf>
    <xf numFmtId="0" fontId="6" fillId="0" borderId="40" xfId="0" applyFont="1" applyBorder="1" applyAlignment="1">
      <alignment vertical="top" wrapText="1"/>
    </xf>
    <xf numFmtId="0" fontId="6" fillId="0" borderId="30" xfId="0" quotePrefix="1" applyFont="1" applyFill="1" applyBorder="1" applyAlignment="1">
      <alignment vertical="top" wrapText="1"/>
    </xf>
    <xf numFmtId="0" fontId="0" fillId="2" borderId="3" xfId="0" applyFill="1" applyBorder="1" applyAlignment="1">
      <alignment horizontal="left" vertical="top" wrapText="1"/>
    </xf>
    <xf numFmtId="0" fontId="6" fillId="0" borderId="10" xfId="0" applyFont="1" applyFill="1" applyBorder="1" applyAlignment="1">
      <alignment vertical="top"/>
    </xf>
    <xf numFmtId="0" fontId="6" fillId="0" borderId="30" xfId="0" applyFont="1" applyFill="1" applyBorder="1" applyAlignment="1">
      <alignment horizontal="center" vertical="top"/>
    </xf>
    <xf numFmtId="0" fontId="6" fillId="0" borderId="30" xfId="0" applyFont="1" applyBorder="1" applyAlignment="1">
      <alignment vertical="top"/>
    </xf>
    <xf numFmtId="0" fontId="0" fillId="0" borderId="39" xfId="0" applyBorder="1" applyAlignment="1">
      <alignment horizontal="center" vertical="top"/>
    </xf>
    <xf numFmtId="0" fontId="0" fillId="0" borderId="26" xfId="0" applyBorder="1" applyAlignment="1">
      <alignment vertical="top" wrapText="1"/>
    </xf>
    <xf numFmtId="0" fontId="0" fillId="0" borderId="26" xfId="0" applyBorder="1" applyAlignment="1">
      <alignment wrapText="1"/>
    </xf>
    <xf numFmtId="0" fontId="0" fillId="0" borderId="26" xfId="0" applyBorder="1"/>
    <xf numFmtId="0" fontId="0" fillId="0" borderId="40" xfId="0" applyBorder="1"/>
    <xf numFmtId="0" fontId="6" fillId="0" borderId="13" xfId="0" quotePrefix="1" applyFont="1" applyBorder="1" applyAlignment="1">
      <alignment vertical="top" wrapText="1"/>
    </xf>
    <xf numFmtId="0" fontId="6" fillId="0" borderId="39" xfId="0" applyFont="1" applyFill="1" applyBorder="1" applyAlignment="1">
      <alignment horizontal="center" vertical="top"/>
    </xf>
    <xf numFmtId="0" fontId="1" fillId="0" borderId="0" xfId="0" applyFont="1" applyBorder="1" applyAlignment="1">
      <alignment vertical="top"/>
    </xf>
    <xf numFmtId="0" fontId="12" fillId="5" borderId="55" xfId="0" applyFont="1" applyFill="1" applyBorder="1" applyAlignment="1">
      <alignment vertical="top" wrapText="1"/>
    </xf>
    <xf numFmtId="0" fontId="6" fillId="0" borderId="41" xfId="0" applyFont="1" applyBorder="1" applyAlignment="1">
      <alignment vertical="top"/>
    </xf>
    <xf numFmtId="0" fontId="0" fillId="0" borderId="13" xfId="0" applyBorder="1" applyAlignment="1">
      <alignment horizontal="left" vertical="top" wrapText="1"/>
    </xf>
    <xf numFmtId="0" fontId="6" fillId="0" borderId="38" xfId="0" applyFont="1" applyBorder="1" applyAlignment="1">
      <alignment vertical="top" wrapText="1"/>
    </xf>
    <xf numFmtId="0" fontId="3" fillId="0" borderId="3" xfId="0" applyFont="1" applyFill="1" applyBorder="1" applyAlignment="1">
      <alignment horizontal="left" vertical="top" wrapText="1"/>
    </xf>
    <xf numFmtId="0" fontId="3" fillId="0" borderId="13" xfId="0" applyFont="1" applyFill="1" applyBorder="1" applyAlignment="1">
      <alignment horizontal="left" vertical="top" wrapText="1"/>
    </xf>
    <xf numFmtId="0" fontId="0" fillId="0" borderId="12" xfId="0" applyFill="1" applyBorder="1" applyAlignment="1">
      <alignment horizontal="left" vertical="top"/>
    </xf>
    <xf numFmtId="0" fontId="4" fillId="0" borderId="0" xfId="0" applyFont="1" applyFill="1"/>
    <xf numFmtId="0" fontId="13" fillId="0" borderId="55" xfId="0" applyFont="1" applyBorder="1" applyAlignment="1">
      <alignment vertical="top" wrapText="1"/>
    </xf>
    <xf numFmtId="0" fontId="13" fillId="0" borderId="45" xfId="0" applyFont="1" applyBorder="1" applyAlignment="1">
      <alignment vertical="top" wrapText="1"/>
    </xf>
    <xf numFmtId="0" fontId="15" fillId="0" borderId="3" xfId="0" applyFont="1" applyBorder="1" applyAlignment="1">
      <alignment vertical="center" wrapText="1"/>
    </xf>
    <xf numFmtId="0" fontId="15" fillId="0" borderId="3" xfId="0" applyFont="1" applyBorder="1" applyAlignment="1">
      <alignment horizontal="center" vertical="center" wrapText="1"/>
    </xf>
    <xf numFmtId="0" fontId="21" fillId="6" borderId="45"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6" borderId="22" xfId="0" applyFont="1" applyFill="1" applyBorder="1" applyAlignment="1">
      <alignment vertical="center" wrapText="1"/>
    </xf>
    <xf numFmtId="0" fontId="15" fillId="0" borderId="3" xfId="0" applyFont="1" applyBorder="1" applyAlignment="1">
      <alignment vertical="center" wrapText="1"/>
    </xf>
    <xf numFmtId="0" fontId="0" fillId="0" borderId="3" xfId="0" applyFill="1" applyBorder="1" applyAlignment="1">
      <alignment horizontal="left" vertical="top"/>
    </xf>
    <xf numFmtId="0" fontId="0" fillId="0" borderId="3" xfId="0" applyFill="1" applyBorder="1" applyAlignment="1">
      <alignment horizontal="left" vertical="top" wrapText="1"/>
    </xf>
    <xf numFmtId="0" fontId="0" fillId="7" borderId="11" xfId="0" applyFill="1" applyBorder="1"/>
    <xf numFmtId="14" fontId="0" fillId="7" borderId="11" xfId="0" applyNumberFormat="1" applyFill="1" applyBorder="1"/>
    <xf numFmtId="14" fontId="0" fillId="7" borderId="42" xfId="0" applyNumberFormat="1" applyFill="1" applyBorder="1"/>
    <xf numFmtId="0" fontId="0" fillId="7" borderId="3" xfId="0" quotePrefix="1" applyFill="1" applyBorder="1" applyAlignment="1">
      <alignment horizontal="left" vertical="top" wrapText="1"/>
    </xf>
    <xf numFmtId="0" fontId="0" fillId="7" borderId="11" xfId="0" applyFill="1" applyBorder="1" applyAlignment="1">
      <alignment horizontal="left" vertical="top"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3" xfId="0" applyFont="1" applyFill="1" applyBorder="1" applyAlignment="1">
      <alignment horizontal="center" vertical="center" wrapText="1"/>
    </xf>
    <xf numFmtId="166" fontId="6" fillId="7" borderId="3" xfId="0" applyNumberFormat="1" applyFont="1" applyFill="1" applyBorder="1" applyAlignment="1">
      <alignment horizontal="center" vertical="center" wrapText="1"/>
    </xf>
    <xf numFmtId="0" fontId="0" fillId="7" borderId="11" xfId="0" quotePrefix="1" applyFill="1" applyBorder="1" applyAlignment="1">
      <alignment horizontal="left" vertical="top" wrapText="1"/>
    </xf>
    <xf numFmtId="0" fontId="0" fillId="7" borderId="13" xfId="0" quotePrefix="1" applyFill="1" applyBorder="1" applyAlignment="1">
      <alignment horizontal="left" vertical="top" wrapText="1"/>
    </xf>
    <xf numFmtId="0" fontId="6" fillId="7" borderId="14" xfId="0" applyFont="1" applyFill="1" applyBorder="1" applyAlignment="1">
      <alignment horizontal="left" vertical="top" wrapText="1"/>
    </xf>
    <xf numFmtId="0" fontId="0" fillId="7" borderId="37" xfId="0" applyFill="1" applyBorder="1" applyAlignment="1">
      <alignment horizontal="left" vertical="top" wrapText="1"/>
    </xf>
    <xf numFmtId="0" fontId="0" fillId="7" borderId="30" xfId="0" quotePrefix="1" applyFill="1" applyBorder="1" applyAlignment="1">
      <alignment horizontal="left" vertical="top" wrapText="1"/>
    </xf>
    <xf numFmtId="0" fontId="6" fillId="7" borderId="11" xfId="0" applyFont="1" applyFill="1" applyBorder="1" applyAlignment="1">
      <alignment horizontal="left" vertical="top" wrapText="1"/>
    </xf>
    <xf numFmtId="0" fontId="6" fillId="7" borderId="37" xfId="0" applyFont="1" applyFill="1" applyBorder="1" applyAlignment="1">
      <alignment horizontal="left" vertical="top" wrapText="1"/>
    </xf>
    <xf numFmtId="1" fontId="6" fillId="7" borderId="3" xfId="0" applyNumberFormat="1" applyFont="1" applyFill="1" applyBorder="1" applyAlignment="1">
      <alignment horizontal="center" vertical="top" wrapText="1"/>
    </xf>
    <xf numFmtId="0" fontId="0" fillId="7" borderId="3" xfId="0" applyFont="1" applyFill="1" applyBorder="1" applyAlignment="1">
      <alignment vertical="top" wrapText="1"/>
    </xf>
    <xf numFmtId="0" fontId="0" fillId="7" borderId="11" xfId="0" applyFont="1" applyFill="1" applyBorder="1" applyAlignment="1">
      <alignment vertical="top" wrapText="1"/>
    </xf>
    <xf numFmtId="0" fontId="0" fillId="7" borderId="13" xfId="0" applyFont="1" applyFill="1" applyBorder="1" applyAlignment="1">
      <alignment vertical="top" wrapText="1"/>
    </xf>
    <xf numFmtId="0" fontId="0" fillId="7" borderId="14" xfId="0" applyFont="1" applyFill="1" applyBorder="1" applyAlignment="1">
      <alignment vertical="top" wrapText="1"/>
    </xf>
    <xf numFmtId="0" fontId="3" fillId="8" borderId="3" xfId="0" quotePrefix="1" applyFont="1" applyFill="1" applyBorder="1" applyAlignment="1">
      <alignment horizontal="left" vertical="top" wrapText="1"/>
    </xf>
    <xf numFmtId="0" fontId="3" fillId="8" borderId="3" xfId="0" applyFont="1" applyFill="1" applyBorder="1" applyAlignment="1">
      <alignment wrapText="1"/>
    </xf>
    <xf numFmtId="0" fontId="3" fillId="8" borderId="3" xfId="0" applyFont="1" applyFill="1" applyBorder="1" applyAlignment="1">
      <alignment horizontal="left" vertical="top" wrapText="1"/>
    </xf>
    <xf numFmtId="0" fontId="3" fillId="8" borderId="13" xfId="0" applyFont="1" applyFill="1" applyBorder="1" applyAlignment="1">
      <alignment horizontal="left" vertical="top" wrapText="1"/>
    </xf>
    <xf numFmtId="0" fontId="9" fillId="7" borderId="13" xfId="0" applyFont="1" applyFill="1" applyBorder="1" applyAlignment="1">
      <alignment horizontal="left" vertical="top" wrapText="1"/>
    </xf>
    <xf numFmtId="0" fontId="6" fillId="7" borderId="27" xfId="0" applyFont="1" applyFill="1" applyBorder="1" applyAlignment="1">
      <alignment horizontal="center" vertical="top" wrapText="1"/>
    </xf>
    <xf numFmtId="0" fontId="6" fillId="7" borderId="3" xfId="0" applyFont="1" applyFill="1" applyBorder="1" applyAlignment="1">
      <alignment horizontal="center" vertical="top" wrapText="1"/>
    </xf>
    <xf numFmtId="0" fontId="0" fillId="7" borderId="7" xfId="0" quotePrefix="1" applyFill="1" applyBorder="1" applyAlignment="1">
      <alignment horizontal="left" vertical="top" wrapText="1"/>
    </xf>
    <xf numFmtId="0" fontId="0" fillId="7" borderId="30" xfId="0" applyFont="1" applyFill="1" applyBorder="1" applyAlignment="1">
      <alignment vertical="top" wrapText="1"/>
    </xf>
    <xf numFmtId="0" fontId="6" fillId="7" borderId="49" xfId="0" applyFont="1" applyFill="1" applyBorder="1" applyAlignment="1">
      <alignment horizontal="center" vertical="center" wrapText="1"/>
    </xf>
    <xf numFmtId="0" fontId="6" fillId="7" borderId="47" xfId="0" applyFont="1" applyFill="1" applyBorder="1" applyAlignment="1">
      <alignment horizontal="center" vertical="center" wrapText="1"/>
    </xf>
    <xf numFmtId="168" fontId="0" fillId="7" borderId="12" xfId="3" applyNumberFormat="1" applyFont="1" applyFill="1" applyBorder="1" applyAlignment="1">
      <alignment horizontal="center" vertical="center"/>
    </xf>
    <xf numFmtId="168" fontId="0" fillId="7" borderId="13" xfId="3" applyNumberFormat="1" applyFont="1" applyFill="1" applyBorder="1" applyAlignment="1">
      <alignment horizontal="center" vertical="center"/>
    </xf>
    <xf numFmtId="168" fontId="0" fillId="7" borderId="14" xfId="3" applyNumberFormat="1" applyFont="1" applyFill="1" applyBorder="1" applyAlignment="1">
      <alignment horizontal="center" vertical="center"/>
    </xf>
    <xf numFmtId="168" fontId="0" fillId="7" borderId="52" xfId="3" applyNumberFormat="1" applyFont="1" applyFill="1" applyBorder="1" applyAlignment="1">
      <alignment horizontal="center" vertical="center"/>
    </xf>
    <xf numFmtId="168" fontId="0" fillId="7" borderId="50" xfId="3" applyNumberFormat="1" applyFont="1" applyFill="1" applyBorder="1" applyAlignment="1">
      <alignment horizontal="center" vertical="center"/>
    </xf>
    <xf numFmtId="0" fontId="0" fillId="7" borderId="6" xfId="0" applyFill="1" applyBorder="1" applyAlignment="1">
      <alignment horizontal="center" vertical="center"/>
    </xf>
    <xf numFmtId="0" fontId="0" fillId="7" borderId="49" xfId="0" applyFill="1" applyBorder="1" applyAlignment="1">
      <alignment horizontal="center" vertical="center"/>
    </xf>
    <xf numFmtId="0" fontId="0" fillId="7" borderId="10" xfId="0" applyFill="1" applyBorder="1" applyAlignment="1">
      <alignment horizontal="center" vertical="center"/>
    </xf>
    <xf numFmtId="0" fontId="0" fillId="7" borderId="29" xfId="0" applyFill="1" applyBorder="1" applyAlignment="1">
      <alignment horizontal="center" vertical="center"/>
    </xf>
    <xf numFmtId="0" fontId="0" fillId="7" borderId="12" xfId="0" applyFill="1" applyBorder="1" applyAlignment="1">
      <alignment horizontal="center" vertical="center"/>
    </xf>
    <xf numFmtId="0" fontId="0" fillId="7" borderId="52" xfId="0" applyFill="1" applyBorder="1" applyAlignment="1">
      <alignment horizontal="center" vertical="center"/>
    </xf>
    <xf numFmtId="0" fontId="15" fillId="7" borderId="3" xfId="0" applyFont="1" applyFill="1" applyBorder="1" applyAlignment="1">
      <alignment horizontal="center" vertical="center" wrapText="1"/>
    </xf>
    <xf numFmtId="0" fontId="15" fillId="7" borderId="3" xfId="0" applyFont="1" applyFill="1" applyBorder="1" applyAlignment="1">
      <alignment horizontal="center" vertical="center"/>
    </xf>
    <xf numFmtId="0" fontId="3" fillId="8" borderId="3" xfId="0" applyFont="1" applyFill="1" applyBorder="1"/>
    <xf numFmtId="0" fontId="10" fillId="8" borderId="3" xfId="0" applyFont="1" applyFill="1" applyBorder="1" applyAlignment="1">
      <alignment wrapText="1"/>
    </xf>
    <xf numFmtId="0" fontId="0" fillId="7" borderId="3" xfId="0" applyFill="1" applyBorder="1"/>
    <xf numFmtId="0" fontId="1" fillId="9" borderId="7" xfId="0" applyFont="1" applyFill="1" applyBorder="1" applyAlignment="1">
      <alignment horizontal="left" vertical="center" wrapText="1"/>
    </xf>
    <xf numFmtId="0" fontId="0" fillId="9" borderId="7" xfId="0" applyFill="1" applyBorder="1"/>
    <xf numFmtId="0" fontId="0" fillId="9" borderId="9" xfId="0" applyFill="1" applyBorder="1"/>
    <xf numFmtId="0" fontId="1" fillId="9" borderId="26" xfId="0" applyFont="1" applyFill="1" applyBorder="1" applyAlignment="1">
      <alignment horizontal="left" vertical="center" wrapText="1"/>
    </xf>
    <xf numFmtId="0" fontId="0" fillId="9" borderId="26" xfId="0" applyFill="1" applyBorder="1"/>
    <xf numFmtId="0" fontId="0" fillId="9" borderId="40" xfId="0" applyFill="1" applyBorder="1"/>
    <xf numFmtId="0" fontId="6" fillId="9" borderId="7" xfId="0" applyFont="1" applyFill="1" applyBorder="1" applyAlignment="1">
      <alignment wrapText="1"/>
    </xf>
    <xf numFmtId="0" fontId="0" fillId="9" borderId="32" xfId="0" applyFill="1" applyBorder="1"/>
    <xf numFmtId="0" fontId="1" fillId="9" borderId="8" xfId="0" applyFont="1" applyFill="1" applyBorder="1" applyAlignment="1">
      <alignment horizontal="left" vertical="center" wrapText="1"/>
    </xf>
    <xf numFmtId="0" fontId="0" fillId="9" borderId="8" xfId="0" applyFill="1" applyBorder="1"/>
    <xf numFmtId="0" fontId="0" fillId="9" borderId="19" xfId="0" applyFill="1" applyBorder="1"/>
    <xf numFmtId="0" fontId="0" fillId="9" borderId="3" xfId="0" applyFill="1" applyBorder="1"/>
    <xf numFmtId="0" fontId="0" fillId="10" borderId="3" xfId="0" quotePrefix="1" applyFill="1" applyBorder="1" applyAlignment="1">
      <alignment vertical="top"/>
    </xf>
    <xf numFmtId="2" fontId="6" fillId="10" borderId="3" xfId="0" applyNumberFormat="1" applyFont="1" applyFill="1" applyBorder="1" applyAlignment="1">
      <alignment vertical="top"/>
    </xf>
    <xf numFmtId="0" fontId="0" fillId="10" borderId="3" xfId="0" applyFill="1" applyBorder="1" applyAlignment="1">
      <alignment vertical="top"/>
    </xf>
    <xf numFmtId="0" fontId="6" fillId="10" borderId="3" xfId="0" applyFont="1" applyFill="1" applyBorder="1" applyAlignment="1">
      <alignment vertical="top"/>
    </xf>
    <xf numFmtId="0" fontId="24" fillId="7" borderId="11" xfId="0" applyFont="1" applyFill="1" applyBorder="1"/>
    <xf numFmtId="0" fontId="1" fillId="5" borderId="16" xfId="1" applyFont="1" applyFill="1" applyBorder="1" applyAlignment="1">
      <alignment horizontal="center" vertical="center"/>
    </xf>
    <xf numFmtId="0" fontId="1" fillId="5" borderId="17" xfId="1" applyFont="1" applyFill="1" applyBorder="1" applyAlignment="1">
      <alignment horizontal="center" vertical="center"/>
    </xf>
    <xf numFmtId="0" fontId="4" fillId="0" borderId="35"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1" xfId="0" applyFont="1" applyFill="1" applyBorder="1" applyAlignment="1">
      <alignment horizontal="left" vertical="top" wrapText="1"/>
    </xf>
    <xf numFmtId="0" fontId="0" fillId="2" borderId="35" xfId="0" applyFont="1" applyFill="1" applyBorder="1" applyAlignment="1">
      <alignment horizontal="left" vertical="top" wrapText="1"/>
    </xf>
    <xf numFmtId="0" fontId="0" fillId="2" borderId="34" xfId="0" applyFont="1" applyFill="1" applyBorder="1" applyAlignment="1">
      <alignment horizontal="left" vertical="top" wrapText="1"/>
    </xf>
    <xf numFmtId="0" fontId="0" fillId="2" borderId="33" xfId="0" applyFont="1" applyFill="1" applyBorder="1" applyAlignment="1">
      <alignment horizontal="left" vertical="top" wrapText="1"/>
    </xf>
    <xf numFmtId="0" fontId="0" fillId="2" borderId="32"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31" xfId="0" applyFont="1" applyFill="1" applyBorder="1" applyAlignment="1">
      <alignment horizontal="left" vertical="top" wrapText="1"/>
    </xf>
    <xf numFmtId="0" fontId="6" fillId="0" borderId="36" xfId="0" applyFont="1" applyFill="1" applyBorder="1" applyAlignment="1">
      <alignment horizontal="center" vertical="top"/>
    </xf>
    <xf numFmtId="0" fontId="6" fillId="0" borderId="43" xfId="0" applyFont="1" applyFill="1" applyBorder="1" applyAlignment="1">
      <alignment horizontal="center" vertical="top"/>
    </xf>
    <xf numFmtId="0" fontId="6" fillId="0" borderId="41" xfId="0" applyFont="1" applyFill="1" applyBorder="1" applyAlignment="1">
      <alignment horizontal="center" vertical="top"/>
    </xf>
    <xf numFmtId="0" fontId="6" fillId="7" borderId="27" xfId="0" applyFont="1" applyFill="1" applyBorder="1" applyAlignment="1">
      <alignment horizontal="center" vertical="center"/>
    </xf>
    <xf numFmtId="0" fontId="6"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50" xfId="0" applyFont="1" applyFill="1" applyBorder="1" applyAlignment="1">
      <alignment horizontal="center" vertical="center"/>
    </xf>
    <xf numFmtId="0" fontId="6" fillId="7" borderId="51" xfId="0" applyFont="1" applyFill="1" applyBorder="1" applyAlignment="1">
      <alignment horizontal="center" vertical="center"/>
    </xf>
    <xf numFmtId="0" fontId="6" fillId="7" borderId="52" xfId="0" applyFont="1" applyFill="1" applyBorder="1" applyAlignment="1">
      <alignment horizontal="center" vertical="center"/>
    </xf>
    <xf numFmtId="0" fontId="6" fillId="2" borderId="30" xfId="0" applyFont="1" applyFill="1" applyBorder="1" applyAlignment="1">
      <alignment horizontal="center" vertical="top" wrapText="1"/>
    </xf>
    <xf numFmtId="0" fontId="6" fillId="2" borderId="26" xfId="0" applyFont="1" applyFill="1" applyBorder="1" applyAlignment="1">
      <alignment horizontal="center" vertical="top" wrapText="1"/>
    </xf>
    <xf numFmtId="0" fontId="6" fillId="2" borderId="30" xfId="0" applyFont="1" applyFill="1" applyBorder="1" applyAlignment="1">
      <alignment horizontal="center" vertical="top"/>
    </xf>
    <xf numFmtId="0" fontId="6" fillId="2" borderId="38" xfId="0" applyFont="1" applyFill="1" applyBorder="1" applyAlignment="1">
      <alignment horizontal="center" vertical="top"/>
    </xf>
    <xf numFmtId="0" fontId="6" fillId="0" borderId="30" xfId="0" applyFont="1" applyFill="1" applyBorder="1" applyAlignment="1">
      <alignment horizontal="left" vertical="top"/>
    </xf>
    <xf numFmtId="0" fontId="6" fillId="0" borderId="38" xfId="0" applyFont="1" applyFill="1" applyBorder="1" applyAlignment="1">
      <alignment horizontal="left" vertical="top"/>
    </xf>
    <xf numFmtId="0" fontId="0" fillId="0" borderId="36" xfId="0" applyBorder="1" applyAlignment="1">
      <alignment horizontal="center" vertical="top"/>
    </xf>
    <xf numFmtId="0" fontId="0" fillId="0" borderId="41" xfId="0" applyBorder="1" applyAlignment="1">
      <alignment horizontal="center" vertical="top"/>
    </xf>
    <xf numFmtId="0" fontId="0" fillId="2" borderId="36" xfId="0" applyFill="1" applyBorder="1" applyAlignment="1">
      <alignment horizontal="center" vertical="top"/>
    </xf>
    <xf numFmtId="0" fontId="0" fillId="2" borderId="39" xfId="0" applyFill="1" applyBorder="1" applyAlignment="1">
      <alignment horizontal="center" vertical="top"/>
    </xf>
    <xf numFmtId="0" fontId="0" fillId="2" borderId="30" xfId="0" applyFill="1" applyBorder="1" applyAlignment="1">
      <alignment horizontal="left" vertical="top"/>
    </xf>
    <xf numFmtId="0" fontId="0" fillId="2" borderId="26" xfId="0" applyFill="1" applyBorder="1" applyAlignment="1">
      <alignment horizontal="left" vertical="top"/>
    </xf>
    <xf numFmtId="0" fontId="11" fillId="2" borderId="30" xfId="0" applyFont="1" applyFill="1" applyBorder="1" applyAlignment="1">
      <alignment horizontal="left" vertical="top"/>
    </xf>
    <xf numFmtId="0" fontId="11" fillId="2" borderId="26" xfId="0" applyFont="1" applyFill="1" applyBorder="1" applyAlignment="1">
      <alignment horizontal="left" vertical="top"/>
    </xf>
    <xf numFmtId="167" fontId="6" fillId="7" borderId="27" xfId="2" applyNumberFormat="1" applyFont="1" applyFill="1" applyBorder="1" applyAlignment="1">
      <alignment horizontal="left" vertical="center" wrapText="1"/>
    </xf>
    <xf numFmtId="167" fontId="6" fillId="7" borderId="28" xfId="2" applyNumberFormat="1" applyFont="1" applyFill="1" applyBorder="1" applyAlignment="1">
      <alignment horizontal="left" vertical="center" wrapText="1"/>
    </xf>
    <xf numFmtId="167" fontId="6" fillId="7" borderId="29" xfId="2" applyNumberFormat="1" applyFont="1" applyFill="1" applyBorder="1" applyAlignment="1">
      <alignment horizontal="left" vertical="center" wrapText="1"/>
    </xf>
    <xf numFmtId="165" fontId="6" fillId="7" borderId="3" xfId="0" applyNumberFormat="1" applyFont="1" applyFill="1" applyBorder="1" applyAlignment="1">
      <alignment horizontal="center" vertical="center" wrapText="1"/>
    </xf>
    <xf numFmtId="2" fontId="6" fillId="7" borderId="13" xfId="0" applyNumberFormat="1" applyFont="1" applyFill="1" applyBorder="1" applyAlignment="1">
      <alignment horizontal="right" vertical="center" wrapText="1"/>
    </xf>
    <xf numFmtId="0" fontId="6" fillId="2" borderId="30"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3" xfId="0" applyFont="1" applyFill="1" applyBorder="1" applyAlignment="1">
      <alignment horizontal="left" vertical="top" wrapText="1"/>
    </xf>
    <xf numFmtId="0" fontId="0" fillId="2" borderId="10" xfId="0" applyFont="1" applyFill="1" applyBorder="1" applyAlignment="1">
      <alignment horizontal="left" vertical="top"/>
    </xf>
    <xf numFmtId="0" fontId="6" fillId="2" borderId="10" xfId="0" applyFont="1" applyFill="1" applyBorder="1" applyAlignment="1">
      <alignment horizontal="center" vertical="top"/>
    </xf>
    <xf numFmtId="0" fontId="6" fillId="2" borderId="36" xfId="0" applyFont="1" applyFill="1" applyBorder="1" applyAlignment="1">
      <alignment horizontal="center" vertical="top"/>
    </xf>
    <xf numFmtId="0" fontId="6" fillId="2" borderId="43" xfId="0" applyFont="1" applyFill="1" applyBorder="1" applyAlignment="1">
      <alignment horizontal="center" vertical="top"/>
    </xf>
    <xf numFmtId="0" fontId="0" fillId="0" borderId="30" xfId="0" applyBorder="1" applyAlignment="1">
      <alignment horizontal="center" vertical="top"/>
    </xf>
    <xf numFmtId="0" fontId="0" fillId="0" borderId="4" xfId="0" applyBorder="1" applyAlignment="1">
      <alignment horizontal="center" vertical="top"/>
    </xf>
    <xf numFmtId="0" fontId="0" fillId="0" borderId="26" xfId="0" applyBorder="1" applyAlignment="1">
      <alignment horizontal="center" vertical="top"/>
    </xf>
    <xf numFmtId="0" fontId="7" fillId="5" borderId="44" xfId="1" applyFont="1" applyFill="1" applyBorder="1" applyAlignment="1">
      <alignment horizontal="center" vertical="top"/>
    </xf>
    <xf numFmtId="0" fontId="7" fillId="5" borderId="45" xfId="1" applyFont="1" applyFill="1" applyBorder="1" applyAlignment="1">
      <alignment horizontal="center" vertical="top"/>
    </xf>
    <xf numFmtId="0" fontId="7" fillId="5" borderId="46" xfId="1" applyFont="1" applyFill="1" applyBorder="1" applyAlignment="1">
      <alignment horizontal="center" vertical="top"/>
    </xf>
    <xf numFmtId="0" fontId="0" fillId="9" borderId="47" xfId="0" applyFill="1" applyBorder="1" applyAlignment="1">
      <alignment horizontal="center"/>
    </xf>
    <xf numFmtId="0" fontId="0" fillId="9" borderId="48" xfId="0" applyFill="1" applyBorder="1" applyAlignment="1">
      <alignment horizontal="center"/>
    </xf>
    <xf numFmtId="0" fontId="0" fillId="9" borderId="49" xfId="0" applyFill="1" applyBorder="1" applyAlignment="1">
      <alignment horizontal="center"/>
    </xf>
    <xf numFmtId="0" fontId="6" fillId="7" borderId="3" xfId="0" applyFont="1" applyFill="1" applyBorder="1" applyAlignment="1">
      <alignment horizontal="center" vertical="center"/>
    </xf>
    <xf numFmtId="0" fontId="6" fillId="7" borderId="50"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0" fillId="2" borderId="36" xfId="0" applyFill="1" applyBorder="1" applyAlignment="1">
      <alignment horizontal="left" vertical="top"/>
    </xf>
    <xf numFmtId="0" fontId="0" fillId="2" borderId="39" xfId="0" applyFill="1" applyBorder="1" applyAlignment="1">
      <alignment horizontal="left" vertical="top"/>
    </xf>
    <xf numFmtId="0" fontId="0" fillId="0" borderId="36" xfId="0" applyBorder="1" applyAlignment="1">
      <alignment horizontal="left" vertical="top"/>
    </xf>
    <xf numFmtId="0" fontId="0" fillId="0" borderId="43" xfId="0" applyBorder="1" applyAlignment="1">
      <alignment horizontal="left" vertical="top"/>
    </xf>
    <xf numFmtId="0" fontId="0" fillId="0" borderId="39" xfId="0" applyBorder="1" applyAlignment="1">
      <alignment horizontal="left" vertical="top"/>
    </xf>
    <xf numFmtId="0" fontId="0" fillId="9" borderId="32" xfId="0" applyFill="1" applyBorder="1" applyAlignment="1">
      <alignment horizontal="center" vertical="center"/>
    </xf>
    <xf numFmtId="0" fontId="0" fillId="9" borderId="1" xfId="0" applyFill="1" applyBorder="1" applyAlignment="1">
      <alignment horizontal="center" vertical="center"/>
    </xf>
    <xf numFmtId="0" fontId="0" fillId="9" borderId="31" xfId="0" applyFill="1" applyBorder="1" applyAlignment="1">
      <alignment horizontal="center" vertical="center"/>
    </xf>
    <xf numFmtId="168" fontId="0" fillId="7" borderId="50" xfId="0" applyNumberFormat="1" applyFill="1" applyBorder="1" applyAlignment="1">
      <alignment horizontal="center" vertical="center"/>
    </xf>
    <xf numFmtId="168" fontId="0" fillId="7" borderId="51" xfId="0" applyNumberFormat="1" applyFill="1" applyBorder="1" applyAlignment="1">
      <alignment horizontal="center" vertical="center"/>
    </xf>
    <xf numFmtId="168" fontId="0" fillId="7" borderId="52" xfId="0" applyNumberFormat="1" applyFill="1" applyBorder="1" applyAlignment="1">
      <alignment horizontal="center" vertical="center"/>
    </xf>
    <xf numFmtId="168" fontId="6" fillId="7" borderId="27" xfId="0" applyNumberFormat="1" applyFont="1" applyFill="1" applyBorder="1" applyAlignment="1">
      <alignment horizontal="center" vertical="center" wrapText="1"/>
    </xf>
    <xf numFmtId="168" fontId="6" fillId="7" borderId="28" xfId="0" applyNumberFormat="1" applyFont="1" applyFill="1" applyBorder="1" applyAlignment="1">
      <alignment horizontal="center" vertical="center" wrapText="1"/>
    </xf>
    <xf numFmtId="168" fontId="6" fillId="7" borderId="29" xfId="0" applyNumberFormat="1" applyFont="1" applyFill="1" applyBorder="1" applyAlignment="1">
      <alignment horizontal="center" vertical="center" wrapText="1"/>
    </xf>
    <xf numFmtId="168" fontId="6" fillId="7" borderId="27" xfId="0" applyNumberFormat="1" applyFont="1" applyFill="1" applyBorder="1" applyAlignment="1">
      <alignment horizontal="center" vertical="center"/>
    </xf>
    <xf numFmtId="168" fontId="6" fillId="7" borderId="28" xfId="0" applyNumberFormat="1" applyFont="1" applyFill="1" applyBorder="1" applyAlignment="1">
      <alignment horizontal="center" vertical="center"/>
    </xf>
    <xf numFmtId="168" fontId="6" fillId="7" borderId="29" xfId="0" applyNumberFormat="1" applyFont="1" applyFill="1" applyBorder="1" applyAlignment="1">
      <alignment horizontal="center" vertical="center"/>
    </xf>
    <xf numFmtId="168" fontId="6" fillId="7" borderId="50" xfId="0" applyNumberFormat="1" applyFont="1" applyFill="1" applyBorder="1" applyAlignment="1">
      <alignment horizontal="center" vertical="center" wrapText="1"/>
    </xf>
    <xf numFmtId="168" fontId="6" fillId="7" borderId="51" xfId="0" applyNumberFormat="1" applyFont="1" applyFill="1" applyBorder="1" applyAlignment="1">
      <alignment horizontal="center" vertical="center" wrapText="1"/>
    </xf>
    <xf numFmtId="168" fontId="6" fillId="7" borderId="52" xfId="0" applyNumberFormat="1" applyFont="1" applyFill="1" applyBorder="1" applyAlignment="1">
      <alignment horizontal="center" vertical="center" wrapText="1"/>
    </xf>
    <xf numFmtId="0" fontId="0" fillId="9" borderId="47" xfId="0" applyFill="1" applyBorder="1" applyAlignment="1">
      <alignment horizontal="center" vertical="center"/>
    </xf>
    <xf numFmtId="0" fontId="0" fillId="9" borderId="48" xfId="0" applyFill="1" applyBorder="1" applyAlignment="1">
      <alignment horizontal="center" vertical="center"/>
    </xf>
    <xf numFmtId="0" fontId="0" fillId="9" borderId="49" xfId="0" applyFill="1" applyBorder="1" applyAlignment="1">
      <alignment horizontal="center" vertical="center"/>
    </xf>
    <xf numFmtId="168" fontId="6" fillId="7" borderId="50" xfId="0" applyNumberFormat="1" applyFont="1" applyFill="1" applyBorder="1" applyAlignment="1">
      <alignment horizontal="center" vertical="center"/>
    </xf>
    <xf numFmtId="168" fontId="6" fillId="7" borderId="51" xfId="0" applyNumberFormat="1" applyFont="1" applyFill="1" applyBorder="1" applyAlignment="1">
      <alignment horizontal="center" vertical="center"/>
    </xf>
    <xf numFmtId="168" fontId="6" fillId="7" borderId="52" xfId="0" applyNumberFormat="1" applyFont="1" applyFill="1" applyBorder="1" applyAlignment="1">
      <alignment horizontal="center" vertical="center"/>
    </xf>
    <xf numFmtId="168" fontId="6" fillId="7" borderId="35" xfId="0" applyNumberFormat="1" applyFont="1" applyFill="1" applyBorder="1" applyAlignment="1">
      <alignment horizontal="center" vertical="center"/>
    </xf>
    <xf numFmtId="168" fontId="6" fillId="7" borderId="34" xfId="0" applyNumberFormat="1" applyFont="1" applyFill="1" applyBorder="1" applyAlignment="1">
      <alignment horizontal="center" vertical="center"/>
    </xf>
    <xf numFmtId="168" fontId="6" fillId="7" borderId="33" xfId="0" applyNumberFormat="1" applyFont="1" applyFill="1" applyBorder="1" applyAlignment="1">
      <alignment horizontal="center" vertical="center"/>
    </xf>
    <xf numFmtId="168" fontId="6" fillId="7" borderId="53" xfId="0" applyNumberFormat="1" applyFont="1" applyFill="1" applyBorder="1" applyAlignment="1">
      <alignment horizontal="center" vertical="center"/>
    </xf>
    <xf numFmtId="168" fontId="6" fillId="7" borderId="0" xfId="0" applyNumberFormat="1" applyFont="1" applyFill="1" applyBorder="1" applyAlignment="1">
      <alignment horizontal="center" vertical="center"/>
    </xf>
    <xf numFmtId="168" fontId="6" fillId="7" borderId="61" xfId="0" applyNumberFormat="1" applyFont="1" applyFill="1" applyBorder="1" applyAlignment="1">
      <alignment horizontal="center" vertical="center"/>
    </xf>
    <xf numFmtId="168" fontId="6" fillId="7" borderId="32" xfId="0" applyNumberFormat="1" applyFont="1" applyFill="1" applyBorder="1" applyAlignment="1">
      <alignment horizontal="center" vertical="center"/>
    </xf>
    <xf numFmtId="168" fontId="6" fillId="7" borderId="1" xfId="0" applyNumberFormat="1" applyFont="1" applyFill="1" applyBorder="1" applyAlignment="1">
      <alignment horizontal="center" vertical="center"/>
    </xf>
    <xf numFmtId="168" fontId="6" fillId="7" borderId="31" xfId="0" applyNumberFormat="1" applyFont="1" applyFill="1" applyBorder="1" applyAlignment="1">
      <alignment horizontal="center" vertical="center"/>
    </xf>
    <xf numFmtId="0" fontId="6" fillId="7" borderId="37" xfId="0" applyFont="1" applyFill="1" applyBorder="1" applyAlignment="1">
      <alignment horizontal="left" vertical="top" wrapText="1"/>
    </xf>
    <xf numFmtId="0" fontId="6" fillId="7" borderId="15" xfId="0" applyFont="1" applyFill="1" applyBorder="1" applyAlignment="1">
      <alignment horizontal="left" vertical="top" wrapText="1"/>
    </xf>
    <xf numFmtId="0" fontId="6" fillId="7" borderId="40" xfId="0" applyFont="1" applyFill="1" applyBorder="1" applyAlignment="1">
      <alignment horizontal="left" vertical="top" wrapText="1"/>
    </xf>
    <xf numFmtId="0" fontId="0" fillId="9" borderId="7" xfId="0" applyFill="1" applyBorder="1"/>
    <xf numFmtId="0" fontId="0" fillId="9" borderId="47" xfId="0" applyFill="1" applyBorder="1"/>
    <xf numFmtId="0" fontId="0" fillId="9" borderId="48" xfId="0" applyFill="1" applyBorder="1"/>
    <xf numFmtId="0" fontId="0" fillId="9" borderId="49" xfId="0" applyFill="1" applyBorder="1"/>
    <xf numFmtId="0" fontId="0" fillId="7" borderId="37" xfId="0" quotePrefix="1" applyFill="1" applyBorder="1" applyAlignment="1">
      <alignment horizontal="center" vertical="top" wrapText="1"/>
    </xf>
    <xf numFmtId="0" fontId="0" fillId="7" borderId="40" xfId="0" applyFill="1" applyBorder="1" applyAlignment="1">
      <alignment horizontal="center" vertical="top" wrapText="1"/>
    </xf>
    <xf numFmtId="0" fontId="0" fillId="7" borderId="30" xfId="0" quotePrefix="1" applyFill="1" applyBorder="1" applyAlignment="1">
      <alignment horizontal="center" vertical="top" wrapText="1"/>
    </xf>
    <xf numFmtId="0" fontId="0" fillId="7" borderId="26" xfId="0" quotePrefix="1" applyFill="1" applyBorder="1" applyAlignment="1">
      <alignment horizontal="center" vertical="top" wrapText="1"/>
    </xf>
    <xf numFmtId="0" fontId="6" fillId="2" borderId="38" xfId="0" applyFont="1" applyFill="1" applyBorder="1" applyAlignment="1">
      <alignment horizontal="left" vertical="top" wrapText="1"/>
    </xf>
    <xf numFmtId="0" fontId="0" fillId="7" borderId="15" xfId="0" quotePrefix="1" applyFill="1" applyBorder="1" applyAlignment="1">
      <alignment horizontal="center" vertical="top" wrapText="1"/>
    </xf>
    <xf numFmtId="0" fontId="0" fillId="7" borderId="40" xfId="0" quotePrefix="1" applyFill="1" applyBorder="1" applyAlignment="1">
      <alignment horizontal="center" vertical="top" wrapText="1"/>
    </xf>
    <xf numFmtId="0" fontId="0" fillId="7" borderId="11" xfId="0" applyFill="1" applyBorder="1" applyAlignment="1">
      <alignment horizontal="left" vertical="top" wrapText="1"/>
    </xf>
    <xf numFmtId="0" fontId="0" fillId="7" borderId="30" xfId="0" applyFill="1" applyBorder="1" applyAlignment="1">
      <alignment horizontal="left" vertical="top" wrapText="1"/>
    </xf>
    <xf numFmtId="0" fontId="0" fillId="7" borderId="4" xfId="0" applyFill="1" applyBorder="1" applyAlignment="1">
      <alignment horizontal="left" vertical="top" wrapText="1"/>
    </xf>
    <xf numFmtId="0" fontId="0" fillId="7" borderId="26" xfId="0" applyFill="1" applyBorder="1" applyAlignment="1">
      <alignment horizontal="left" vertical="top" wrapText="1"/>
    </xf>
    <xf numFmtId="167" fontId="6" fillId="7" borderId="27" xfId="0" applyNumberFormat="1" applyFont="1" applyFill="1" applyBorder="1" applyAlignment="1">
      <alignment horizontal="left" vertical="center"/>
    </xf>
    <xf numFmtId="167" fontId="6" fillId="7" borderId="28" xfId="0" applyNumberFormat="1" applyFont="1" applyFill="1" applyBorder="1" applyAlignment="1">
      <alignment horizontal="left" vertical="center"/>
    </xf>
    <xf numFmtId="167" fontId="6" fillId="7" borderId="29" xfId="0" applyNumberFormat="1" applyFont="1" applyFill="1" applyBorder="1" applyAlignment="1">
      <alignment horizontal="left" vertical="center"/>
    </xf>
    <xf numFmtId="167" fontId="6" fillId="7" borderId="27" xfId="2" applyNumberFormat="1" applyFont="1" applyFill="1" applyBorder="1" applyAlignment="1">
      <alignment horizontal="left" vertical="center"/>
    </xf>
    <xf numFmtId="167" fontId="6" fillId="7" borderId="28" xfId="2" applyNumberFormat="1" applyFont="1" applyFill="1" applyBorder="1" applyAlignment="1">
      <alignment horizontal="left" vertical="center"/>
    </xf>
    <xf numFmtId="167" fontId="6" fillId="7" borderId="29" xfId="2" applyNumberFormat="1" applyFont="1" applyFill="1" applyBorder="1" applyAlignment="1">
      <alignment horizontal="left" vertical="center"/>
    </xf>
    <xf numFmtId="0" fontId="6" fillId="7" borderId="35" xfId="0" applyFont="1" applyFill="1" applyBorder="1" applyAlignment="1">
      <alignment horizontal="center" vertical="center"/>
    </xf>
    <xf numFmtId="0" fontId="6" fillId="7" borderId="34" xfId="0" applyFont="1" applyFill="1" applyBorder="1" applyAlignment="1">
      <alignment horizontal="center" vertical="center"/>
    </xf>
    <xf numFmtId="0" fontId="6" fillId="7" borderId="33" xfId="0" applyFont="1" applyFill="1" applyBorder="1" applyAlignment="1">
      <alignment horizontal="center" vertical="center"/>
    </xf>
    <xf numFmtId="0" fontId="6" fillId="7" borderId="13" xfId="0" applyFont="1" applyFill="1" applyBorder="1" applyAlignment="1">
      <alignment horizontal="center" vertical="center"/>
    </xf>
    <xf numFmtId="0" fontId="0" fillId="9" borderId="32" xfId="0" applyFill="1" applyBorder="1"/>
    <xf numFmtId="0" fontId="0" fillId="9" borderId="1" xfId="0" applyFill="1" applyBorder="1"/>
    <xf numFmtId="0" fontId="0" fillId="9" borderId="31" xfId="0" applyFill="1" applyBorder="1"/>
    <xf numFmtId="0" fontId="0" fillId="7" borderId="30" xfId="0" quotePrefix="1" applyFill="1" applyBorder="1" applyAlignment="1">
      <alignment horizontal="left" vertical="top" wrapText="1"/>
    </xf>
    <xf numFmtId="0" fontId="0" fillId="7" borderId="4" xfId="0" quotePrefix="1" applyFill="1" applyBorder="1" applyAlignment="1">
      <alignment horizontal="left" vertical="top" wrapText="1"/>
    </xf>
    <xf numFmtId="0" fontId="0" fillId="7" borderId="26" xfId="0" quotePrefix="1" applyFill="1" applyBorder="1" applyAlignment="1">
      <alignment horizontal="left" vertical="top" wrapText="1"/>
    </xf>
    <xf numFmtId="0" fontId="0" fillId="7" borderId="35" xfId="0" quotePrefix="1" applyFill="1" applyBorder="1" applyAlignment="1">
      <alignment horizontal="left" vertical="top" wrapText="1"/>
    </xf>
    <xf numFmtId="0" fontId="0" fillId="7" borderId="53" xfId="0" quotePrefix="1" applyFill="1" applyBorder="1" applyAlignment="1">
      <alignment horizontal="left" vertical="top" wrapText="1"/>
    </xf>
    <xf numFmtId="0" fontId="0" fillId="7" borderId="32" xfId="0" quotePrefix="1" applyFill="1" applyBorder="1" applyAlignment="1">
      <alignment horizontal="left" vertical="top" wrapText="1"/>
    </xf>
    <xf numFmtId="0" fontId="0" fillId="7" borderId="3" xfId="0" applyFill="1" applyBorder="1" applyAlignment="1">
      <alignment horizontal="left" vertical="top" wrapText="1"/>
    </xf>
    <xf numFmtId="0" fontId="0" fillId="7" borderId="27" xfId="0" quotePrefix="1" applyFill="1" applyBorder="1" applyAlignment="1">
      <alignment horizontal="center" vertical="center"/>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27" xfId="0" applyFill="1" applyBorder="1" applyAlignment="1">
      <alignment horizontal="center" vertical="center"/>
    </xf>
    <xf numFmtId="168" fontId="0" fillId="7" borderId="35" xfId="0" applyNumberFormat="1" applyFill="1" applyBorder="1" applyAlignment="1">
      <alignment horizontal="center" vertical="center"/>
    </xf>
    <xf numFmtId="168" fontId="0" fillId="7" borderId="34" xfId="0" applyNumberFormat="1" applyFill="1" applyBorder="1" applyAlignment="1">
      <alignment horizontal="center" vertical="center"/>
    </xf>
    <xf numFmtId="168" fontId="0" fillId="7" borderId="33" xfId="0" applyNumberFormat="1" applyFill="1" applyBorder="1" applyAlignment="1">
      <alignment horizontal="center" vertical="center"/>
    </xf>
    <xf numFmtId="0" fontId="6" fillId="2" borderId="30" xfId="0" quotePrefix="1" applyFont="1" applyFill="1" applyBorder="1" applyAlignment="1">
      <alignment horizontal="left" vertical="top" wrapText="1"/>
    </xf>
    <xf numFmtId="0" fontId="6" fillId="2" borderId="4" xfId="0" quotePrefix="1" applyFont="1" applyFill="1" applyBorder="1" applyAlignment="1">
      <alignment horizontal="left" vertical="top" wrapText="1"/>
    </xf>
    <xf numFmtId="0" fontId="6" fillId="2" borderId="26" xfId="0" quotePrefix="1" applyFont="1" applyFill="1" applyBorder="1" applyAlignment="1">
      <alignment horizontal="left" vertical="top" wrapText="1"/>
    </xf>
    <xf numFmtId="0" fontId="6" fillId="2" borderId="4" xfId="0" applyFont="1" applyFill="1" applyBorder="1" applyAlignment="1">
      <alignment horizontal="center" vertical="top" wrapText="1"/>
    </xf>
    <xf numFmtId="0" fontId="0" fillId="2" borderId="36" xfId="0" applyFont="1" applyFill="1" applyBorder="1" applyAlignment="1">
      <alignment horizontal="center" vertical="top"/>
    </xf>
    <xf numFmtId="0" fontId="0" fillId="2" borderId="43" xfId="0" applyFont="1" applyFill="1" applyBorder="1" applyAlignment="1">
      <alignment horizontal="center" vertical="top"/>
    </xf>
    <xf numFmtId="0" fontId="0" fillId="2" borderId="41" xfId="0" applyFont="1" applyFill="1" applyBorder="1" applyAlignment="1">
      <alignment horizontal="center" vertical="top"/>
    </xf>
    <xf numFmtId="0" fontId="6" fillId="2" borderId="38" xfId="0" applyFont="1" applyFill="1" applyBorder="1" applyAlignment="1">
      <alignment horizontal="center" vertical="top" wrapText="1"/>
    </xf>
    <xf numFmtId="0" fontId="0" fillId="2" borderId="39" xfId="0" applyFont="1" applyFill="1" applyBorder="1" applyAlignment="1">
      <alignment horizontal="center" vertical="top"/>
    </xf>
    <xf numFmtId="0" fontId="3" fillId="8" borderId="30" xfId="0" applyFont="1" applyFill="1" applyBorder="1" applyAlignment="1">
      <alignment horizontal="center" vertical="top" wrapText="1"/>
    </xf>
    <xf numFmtId="0" fontId="3" fillId="8" borderId="4" xfId="0" applyFont="1" applyFill="1" applyBorder="1" applyAlignment="1">
      <alignment horizontal="center" vertical="top" wrapText="1"/>
    </xf>
    <xf numFmtId="0" fontId="3" fillId="8" borderId="26" xfId="0" applyFont="1" applyFill="1" applyBorder="1" applyAlignment="1">
      <alignment horizontal="center" vertical="top" wrapText="1"/>
    </xf>
    <xf numFmtId="0" fontId="6" fillId="7" borderId="37" xfId="0" applyFont="1" applyFill="1" applyBorder="1" applyAlignment="1">
      <alignment horizontal="center" vertical="top" wrapText="1"/>
    </xf>
    <xf numFmtId="0" fontId="6" fillId="7" borderId="15" xfId="0" applyFont="1" applyFill="1" applyBorder="1" applyAlignment="1">
      <alignment horizontal="center" vertical="top" wrapText="1"/>
    </xf>
    <xf numFmtId="0" fontId="6" fillId="7" borderId="40" xfId="0" applyFont="1" applyFill="1" applyBorder="1" applyAlignment="1">
      <alignment horizontal="center" vertical="top" wrapText="1"/>
    </xf>
    <xf numFmtId="0" fontId="0" fillId="7" borderId="42" xfId="0" quotePrefix="1" applyFill="1" applyBorder="1" applyAlignment="1">
      <alignment horizontal="center" vertical="top" wrapText="1"/>
    </xf>
    <xf numFmtId="0" fontId="3" fillId="8" borderId="30" xfId="0" applyFont="1" applyFill="1" applyBorder="1" applyAlignment="1">
      <alignment horizontal="left" vertical="top" wrapText="1"/>
    </xf>
    <xf numFmtId="0" fontId="3" fillId="8" borderId="4" xfId="0" applyFont="1" applyFill="1" applyBorder="1" applyAlignment="1">
      <alignment horizontal="left" vertical="top" wrapText="1"/>
    </xf>
    <xf numFmtId="0" fontId="3" fillId="8" borderId="26" xfId="0" applyFont="1" applyFill="1" applyBorder="1" applyAlignment="1">
      <alignment horizontal="left" vertical="top" wrapText="1"/>
    </xf>
    <xf numFmtId="0" fontId="2" fillId="2" borderId="0" xfId="0" applyFont="1" applyFill="1" applyBorder="1" applyAlignment="1">
      <alignment horizontal="left" vertical="center"/>
    </xf>
    <xf numFmtId="0" fontId="6" fillId="0" borderId="37" xfId="0" quotePrefix="1" applyFont="1" applyBorder="1" applyAlignment="1">
      <alignment horizontal="left" vertical="top" wrapText="1"/>
    </xf>
    <xf numFmtId="0" fontId="6" fillId="0" borderId="15" xfId="0" quotePrefix="1" applyFont="1" applyBorder="1" applyAlignment="1">
      <alignment horizontal="left" vertical="top" wrapText="1"/>
    </xf>
    <xf numFmtId="0" fontId="0" fillId="0" borderId="10" xfId="0" applyBorder="1" applyAlignment="1">
      <alignment horizontal="center" vertical="top"/>
    </xf>
    <xf numFmtId="0" fontId="0" fillId="0" borderId="12" xfId="0" applyBorder="1" applyAlignment="1">
      <alignment horizontal="center" vertical="top"/>
    </xf>
    <xf numFmtId="0" fontId="6" fillId="2" borderId="3" xfId="0" applyFont="1" applyFill="1" applyBorder="1" applyAlignment="1">
      <alignment horizontal="left" vertical="top"/>
    </xf>
    <xf numFmtId="0" fontId="6" fillId="2" borderId="13" xfId="0" applyFont="1" applyFill="1" applyBorder="1" applyAlignment="1">
      <alignment horizontal="left" vertical="top"/>
    </xf>
    <xf numFmtId="0" fontId="6" fillId="2" borderId="3" xfId="0" applyFont="1" applyFill="1" applyBorder="1" applyAlignment="1">
      <alignment horizontal="center" vertical="top"/>
    </xf>
    <xf numFmtId="0" fontId="6" fillId="2" borderId="13" xfId="0" applyFont="1" applyFill="1" applyBorder="1" applyAlignment="1">
      <alignment horizontal="center" vertical="top"/>
    </xf>
    <xf numFmtId="165" fontId="6" fillId="7" borderId="3" xfId="0" applyNumberFormat="1" applyFont="1" applyFill="1" applyBorder="1" applyAlignment="1">
      <alignment vertical="top" wrapText="1"/>
    </xf>
    <xf numFmtId="2" fontId="6" fillId="7" borderId="13" xfId="0" applyNumberFormat="1" applyFont="1" applyFill="1" applyBorder="1" applyAlignment="1">
      <alignment vertical="top" wrapText="1"/>
    </xf>
    <xf numFmtId="0" fontId="0" fillId="7" borderId="35" xfId="0" applyFill="1" applyBorder="1" applyAlignment="1">
      <alignment horizontal="left" vertical="top" wrapText="1"/>
    </xf>
    <xf numFmtId="0" fontId="0" fillId="7" borderId="53" xfId="0" applyFill="1" applyBorder="1" applyAlignment="1">
      <alignment horizontal="left" vertical="top" wrapText="1"/>
    </xf>
    <xf numFmtId="0" fontId="0" fillId="7" borderId="32" xfId="0" applyFill="1" applyBorder="1" applyAlignment="1">
      <alignment horizontal="left" vertical="top" wrapText="1"/>
    </xf>
    <xf numFmtId="0" fontId="6" fillId="7" borderId="30" xfId="0" applyFont="1" applyFill="1" applyBorder="1" applyAlignment="1">
      <alignment horizontal="left" vertical="top"/>
    </xf>
    <xf numFmtId="0" fontId="6" fillId="7" borderId="27" xfId="0" applyFont="1" applyFill="1" applyBorder="1" applyAlignment="1">
      <alignment horizontal="left" vertical="top"/>
    </xf>
    <xf numFmtId="0" fontId="6" fillId="7" borderId="28" xfId="0" applyFont="1" applyFill="1" applyBorder="1" applyAlignment="1">
      <alignment horizontal="left" vertical="top"/>
    </xf>
    <xf numFmtId="0" fontId="6" fillId="7" borderId="29" xfId="0" applyFont="1" applyFill="1" applyBorder="1" applyAlignment="1">
      <alignment horizontal="left" vertical="top"/>
    </xf>
    <xf numFmtId="0" fontId="0" fillId="2" borderId="36" xfId="0" applyFont="1" applyFill="1" applyBorder="1" applyAlignment="1">
      <alignment horizontal="left" vertical="top"/>
    </xf>
    <xf numFmtId="0" fontId="0" fillId="2" borderId="43" xfId="0" applyFont="1" applyFill="1" applyBorder="1" applyAlignment="1">
      <alignment horizontal="left" vertical="top"/>
    </xf>
    <xf numFmtId="0" fontId="0" fillId="2" borderId="39" xfId="0" applyFont="1" applyFill="1" applyBorder="1" applyAlignment="1">
      <alignment horizontal="left" vertical="top"/>
    </xf>
    <xf numFmtId="0" fontId="0" fillId="2" borderId="10" xfId="0" applyFill="1" applyBorder="1" applyAlignment="1">
      <alignment horizontal="left" vertical="top"/>
    </xf>
    <xf numFmtId="0" fontId="0" fillId="2" borderId="3" xfId="0" applyFill="1" applyBorder="1" applyAlignment="1">
      <alignment horizontal="left" vertical="top"/>
    </xf>
    <xf numFmtId="0" fontId="11" fillId="2" borderId="3" xfId="0" applyFont="1" applyFill="1" applyBorder="1" applyAlignment="1">
      <alignment horizontal="left" vertical="top"/>
    </xf>
    <xf numFmtId="0" fontId="6" fillId="7" borderId="3" xfId="0" applyFont="1" applyFill="1" applyBorder="1" applyAlignment="1">
      <alignment horizontal="left" vertical="top"/>
    </xf>
    <xf numFmtId="0" fontId="6" fillId="7" borderId="27" xfId="0" applyFont="1" applyFill="1" applyBorder="1" applyAlignment="1">
      <alignment horizontal="center" vertical="top"/>
    </xf>
    <xf numFmtId="0" fontId="6" fillId="7" borderId="28" xfId="0" applyFont="1" applyFill="1" applyBorder="1" applyAlignment="1">
      <alignment horizontal="center" vertical="top"/>
    </xf>
    <xf numFmtId="0" fontId="6" fillId="7" borderId="29" xfId="0" applyFont="1" applyFill="1" applyBorder="1" applyAlignment="1">
      <alignment horizontal="center" vertical="top"/>
    </xf>
    <xf numFmtId="0" fontId="6" fillId="7" borderId="3" xfId="0" applyFont="1" applyFill="1" applyBorder="1" applyAlignment="1">
      <alignment vertical="top" wrapText="1"/>
    </xf>
    <xf numFmtId="0" fontId="6" fillId="7" borderId="7" xfId="0" applyFont="1" applyFill="1" applyBorder="1" applyAlignment="1">
      <alignment horizontal="left" vertical="top" wrapText="1"/>
    </xf>
    <xf numFmtId="0" fontId="0" fillId="9" borderId="58" xfId="0" applyFill="1" applyBorder="1"/>
    <xf numFmtId="0" fontId="0" fillId="9" borderId="56" xfId="0" applyFill="1" applyBorder="1"/>
    <xf numFmtId="0" fontId="0" fillId="9" borderId="59" xfId="0" applyFill="1" applyBorder="1"/>
    <xf numFmtId="0" fontId="0" fillId="0" borderId="30" xfId="0" applyBorder="1" applyAlignment="1">
      <alignment horizontal="left" vertical="top" wrapText="1"/>
    </xf>
    <xf numFmtId="0" fontId="0" fillId="0" borderId="4" xfId="0" applyBorder="1" applyAlignment="1">
      <alignment horizontal="left" vertical="top" wrapText="1"/>
    </xf>
    <xf numFmtId="0" fontId="0" fillId="0" borderId="26" xfId="0" applyBorder="1" applyAlignment="1">
      <alignment horizontal="left" vertical="top" wrapText="1"/>
    </xf>
    <xf numFmtId="0" fontId="6" fillId="0" borderId="3" xfId="0" applyFont="1" applyFill="1" applyBorder="1" applyAlignment="1">
      <alignment horizontal="center" vertical="top"/>
    </xf>
    <xf numFmtId="0" fontId="6" fillId="0" borderId="13" xfId="0" applyFont="1" applyFill="1" applyBorder="1" applyAlignment="1">
      <alignment horizontal="center" vertical="top"/>
    </xf>
    <xf numFmtId="0" fontId="6" fillId="7" borderId="50" xfId="0" applyFont="1" applyFill="1" applyBorder="1" applyAlignment="1">
      <alignment horizontal="left" vertical="top"/>
    </xf>
    <xf numFmtId="0" fontId="6" fillId="7" borderId="51" xfId="0" applyFont="1" applyFill="1" applyBorder="1" applyAlignment="1">
      <alignment horizontal="left" vertical="top"/>
    </xf>
    <xf numFmtId="0" fontId="6" fillId="7" borderId="52" xfId="0" applyFont="1" applyFill="1" applyBorder="1" applyAlignment="1">
      <alignment horizontal="left" vertical="top"/>
    </xf>
    <xf numFmtId="0" fontId="6" fillId="7" borderId="42" xfId="0" applyFont="1" applyFill="1" applyBorder="1" applyAlignment="1">
      <alignment horizontal="center" vertical="top" wrapText="1"/>
    </xf>
    <xf numFmtId="0" fontId="0" fillId="7" borderId="19" xfId="0" applyFill="1" applyBorder="1" applyAlignment="1">
      <alignment horizontal="center" vertical="top" wrapText="1"/>
    </xf>
    <xf numFmtId="0" fontId="0" fillId="7" borderId="15" xfId="0" applyFill="1" applyBorder="1" applyAlignment="1">
      <alignment horizontal="center" vertical="top" wrapText="1"/>
    </xf>
    <xf numFmtId="0" fontId="0" fillId="7" borderId="42" xfId="0" applyFill="1" applyBorder="1" applyAlignment="1">
      <alignment horizontal="center" vertical="top" wrapText="1"/>
    </xf>
    <xf numFmtId="0" fontId="0" fillId="7" borderId="37" xfId="0" applyFill="1" applyBorder="1" applyAlignment="1">
      <alignment horizontal="center" vertical="top" wrapText="1"/>
    </xf>
    <xf numFmtId="0" fontId="6" fillId="7" borderId="27" xfId="0" applyFont="1" applyFill="1" applyBorder="1" applyAlignment="1">
      <alignment horizontal="left" vertical="top" wrapText="1"/>
    </xf>
    <xf numFmtId="0" fontId="6" fillId="7" borderId="28" xfId="0" applyFont="1" applyFill="1" applyBorder="1" applyAlignment="1">
      <alignment horizontal="left" vertical="top" wrapText="1"/>
    </xf>
    <xf numFmtId="0" fontId="6" fillId="7" borderId="29" xfId="0" applyFont="1" applyFill="1" applyBorder="1" applyAlignment="1">
      <alignment horizontal="left" vertical="top" wrapText="1"/>
    </xf>
    <xf numFmtId="166" fontId="6" fillId="7" borderId="27" xfId="0" applyNumberFormat="1" applyFont="1" applyFill="1" applyBorder="1" applyAlignment="1">
      <alignment horizontal="left" vertical="top" wrapText="1"/>
    </xf>
    <xf numFmtId="166" fontId="6" fillId="7" borderId="28" xfId="0" applyNumberFormat="1" applyFont="1" applyFill="1" applyBorder="1" applyAlignment="1">
      <alignment horizontal="left" vertical="top" wrapText="1"/>
    </xf>
    <xf numFmtId="166" fontId="6" fillId="7" borderId="29" xfId="0" applyNumberFormat="1" applyFont="1" applyFill="1" applyBorder="1" applyAlignment="1">
      <alignment horizontal="left" vertical="top" wrapText="1"/>
    </xf>
    <xf numFmtId="0" fontId="6" fillId="7" borderId="35" xfId="0" applyFont="1" applyFill="1" applyBorder="1" applyAlignment="1">
      <alignment horizontal="left" vertical="top"/>
    </xf>
    <xf numFmtId="0" fontId="6" fillId="7" borderId="34" xfId="0" applyFont="1" applyFill="1" applyBorder="1" applyAlignment="1">
      <alignment horizontal="left" vertical="top"/>
    </xf>
    <xf numFmtId="0" fontId="6" fillId="7" borderId="33" xfId="0" applyFont="1" applyFill="1" applyBorder="1" applyAlignment="1">
      <alignment horizontal="left" vertical="top"/>
    </xf>
    <xf numFmtId="0" fontId="6" fillId="7" borderId="53" xfId="0" applyFont="1" applyFill="1" applyBorder="1" applyAlignment="1">
      <alignment horizontal="left" vertical="top"/>
    </xf>
    <xf numFmtId="0" fontId="6" fillId="7" borderId="0" xfId="0" applyFont="1" applyFill="1" applyBorder="1" applyAlignment="1">
      <alignment horizontal="left" vertical="top"/>
    </xf>
    <xf numFmtId="0" fontId="6" fillId="7" borderId="61" xfId="0" applyFont="1" applyFill="1" applyBorder="1" applyAlignment="1">
      <alignment horizontal="left" vertical="top"/>
    </xf>
    <xf numFmtId="0" fontId="6" fillId="7" borderId="32" xfId="0" applyFont="1" applyFill="1" applyBorder="1" applyAlignment="1">
      <alignment horizontal="left" vertical="top"/>
    </xf>
    <xf numFmtId="0" fontId="6" fillId="7" borderId="1" xfId="0" applyFont="1" applyFill="1" applyBorder="1" applyAlignment="1">
      <alignment horizontal="left" vertical="top"/>
    </xf>
    <xf numFmtId="0" fontId="6" fillId="7" borderId="31" xfId="0" applyFont="1" applyFill="1" applyBorder="1" applyAlignment="1">
      <alignment horizontal="left" vertical="top"/>
    </xf>
    <xf numFmtId="0" fontId="0" fillId="9" borderId="47" xfId="0" applyFill="1" applyBorder="1" applyAlignment="1">
      <alignment horizontal="left"/>
    </xf>
    <xf numFmtId="0" fontId="0" fillId="9" borderId="48" xfId="0" applyFill="1" applyBorder="1" applyAlignment="1">
      <alignment horizontal="left"/>
    </xf>
    <xf numFmtId="0" fontId="0" fillId="9" borderId="49" xfId="0" applyFill="1" applyBorder="1" applyAlignment="1">
      <alignment horizontal="left"/>
    </xf>
    <xf numFmtId="168" fontId="0" fillId="7" borderId="7" xfId="0" applyNumberFormat="1" applyFill="1" applyBorder="1" applyAlignment="1">
      <alignment horizontal="center" vertical="center"/>
    </xf>
    <xf numFmtId="168" fontId="0" fillId="7" borderId="47" xfId="0" applyNumberFormat="1" applyFill="1" applyBorder="1" applyAlignment="1">
      <alignment horizontal="center" vertical="center"/>
    </xf>
    <xf numFmtId="168" fontId="0" fillId="7" borderId="9" xfId="0" applyNumberFormat="1" applyFill="1" applyBorder="1" applyAlignment="1">
      <alignment horizontal="center" vertical="center"/>
    </xf>
    <xf numFmtId="168" fontId="0" fillId="7" borderId="3" xfId="0" applyNumberFormat="1" applyFill="1" applyBorder="1" applyAlignment="1">
      <alignment horizontal="center" vertical="center"/>
    </xf>
    <xf numFmtId="168" fontId="0" fillId="7" borderId="27" xfId="0" applyNumberFormat="1" applyFill="1" applyBorder="1" applyAlignment="1">
      <alignment horizontal="center" vertical="center"/>
    </xf>
    <xf numFmtId="168" fontId="0" fillId="7" borderId="11" xfId="0" applyNumberFormat="1" applyFill="1" applyBorder="1" applyAlignment="1">
      <alignment horizontal="center" vertical="center"/>
    </xf>
    <xf numFmtId="168" fontId="0" fillId="7" borderId="13" xfId="0" applyNumberFormat="1" applyFill="1" applyBorder="1" applyAlignment="1">
      <alignment horizontal="center" vertical="center"/>
    </xf>
    <xf numFmtId="168" fontId="0" fillId="7" borderId="14" xfId="0" applyNumberFormat="1" applyFill="1" applyBorder="1" applyAlignment="1">
      <alignment horizontal="center" vertical="center"/>
    </xf>
    <xf numFmtId="168" fontId="0" fillId="7" borderId="41" xfId="0" applyNumberFormat="1" applyFill="1" applyBorder="1" applyAlignment="1">
      <alignment horizontal="center" vertical="center"/>
    </xf>
    <xf numFmtId="168" fontId="0" fillId="7" borderId="65" xfId="0" applyNumberFormat="1" applyFill="1" applyBorder="1" applyAlignment="1">
      <alignment horizontal="center" vertical="center"/>
    </xf>
    <xf numFmtId="168" fontId="0" fillId="7" borderId="38" xfId="0" applyNumberFormat="1" applyFill="1" applyBorder="1" applyAlignment="1">
      <alignment horizontal="center" vertical="center"/>
    </xf>
    <xf numFmtId="168" fontId="0" fillId="7" borderId="64" xfId="0" applyNumberFormat="1" applyFill="1" applyBorder="1" applyAlignment="1">
      <alignment horizontal="center" vertical="center"/>
    </xf>
    <xf numFmtId="168" fontId="0" fillId="7" borderId="42" xfId="0" applyNumberFormat="1" applyFill="1" applyBorder="1" applyAlignment="1">
      <alignment horizontal="center" vertical="center"/>
    </xf>
    <xf numFmtId="0" fontId="1" fillId="0" borderId="55" xfId="0" applyFont="1" applyBorder="1" applyAlignment="1">
      <alignment horizontal="center" vertical="top"/>
    </xf>
    <xf numFmtId="0" fontId="1" fillId="0" borderId="45" xfId="0" applyFont="1" applyBorder="1" applyAlignment="1">
      <alignment horizontal="center" vertical="top"/>
    </xf>
    <xf numFmtId="0" fontId="1" fillId="0" borderId="22" xfId="0" applyFont="1" applyBorder="1" applyAlignment="1">
      <alignment horizontal="center" vertical="top"/>
    </xf>
    <xf numFmtId="0" fontId="21" fillId="6" borderId="55" xfId="0" applyFont="1" applyFill="1" applyBorder="1" applyAlignment="1">
      <alignment horizontal="center" vertical="center" wrapText="1"/>
    </xf>
    <xf numFmtId="0" fontId="21" fillId="6" borderId="45"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7" borderId="21" xfId="0" applyFont="1" applyFill="1" applyBorder="1" applyAlignment="1">
      <alignment horizontal="center" vertical="center" wrapText="1"/>
    </xf>
    <xf numFmtId="0" fontId="21" fillId="7" borderId="56" xfId="0" applyFont="1" applyFill="1" applyBorder="1" applyAlignment="1">
      <alignment horizontal="center" vertical="center" wrapText="1"/>
    </xf>
    <xf numFmtId="0" fontId="21" fillId="7" borderId="66" xfId="0" applyFont="1" applyFill="1" applyBorder="1" applyAlignment="1">
      <alignment horizontal="center" vertical="center" wrapText="1"/>
    </xf>
    <xf numFmtId="168" fontId="0" fillId="7" borderId="43" xfId="0" applyNumberFormat="1" applyFill="1" applyBorder="1" applyAlignment="1">
      <alignment horizontal="center" vertical="center"/>
    </xf>
    <xf numFmtId="168" fontId="0" fillId="7" borderId="61" xfId="0" applyNumberFormat="1" applyFill="1" applyBorder="1" applyAlignment="1">
      <alignment horizontal="center" vertical="center"/>
    </xf>
    <xf numFmtId="168" fontId="0" fillId="7" borderId="4" xfId="0" applyNumberFormat="1" applyFill="1" applyBorder="1" applyAlignment="1">
      <alignment horizontal="center" vertical="center"/>
    </xf>
    <xf numFmtId="168" fontId="0" fillId="7" borderId="53" xfId="0" applyNumberFormat="1" applyFill="1" applyBorder="1" applyAlignment="1">
      <alignment horizontal="center" vertical="center"/>
    </xf>
    <xf numFmtId="168" fontId="0" fillId="7" borderId="15" xfId="0" applyNumberFormat="1" applyFill="1" applyBorder="1" applyAlignment="1">
      <alignment horizontal="center" vertical="center"/>
    </xf>
    <xf numFmtId="0" fontId="21" fillId="6" borderId="55" xfId="0" applyFont="1" applyFill="1" applyBorder="1" applyAlignment="1">
      <alignment horizontal="center" vertical="center"/>
    </xf>
    <xf numFmtId="0" fontId="21" fillId="6" borderId="45" xfId="0" applyFont="1" applyFill="1" applyBorder="1" applyAlignment="1">
      <alignment horizontal="center" vertical="center"/>
    </xf>
    <xf numFmtId="0" fontId="21" fillId="6" borderId="22" xfId="0" applyFont="1" applyFill="1" applyBorder="1" applyAlignment="1">
      <alignment horizontal="center" vertical="center"/>
    </xf>
    <xf numFmtId="0" fontId="1" fillId="10" borderId="3" xfId="0" applyFont="1" applyFill="1" applyBorder="1" applyAlignment="1">
      <alignment horizontal="center" vertical="top"/>
    </xf>
    <xf numFmtId="0" fontId="13" fillId="0" borderId="55" xfId="0" applyFont="1" applyBorder="1" applyAlignment="1">
      <alignment vertical="top" wrapText="1"/>
    </xf>
    <xf numFmtId="0" fontId="13" fillId="0" borderId="45" xfId="0" applyFont="1" applyBorder="1" applyAlignment="1">
      <alignment vertical="top" wrapText="1"/>
    </xf>
    <xf numFmtId="0" fontId="13" fillId="0" borderId="22" xfId="0" applyFont="1" applyBorder="1" applyAlignment="1">
      <alignment vertical="top" wrapText="1"/>
    </xf>
    <xf numFmtId="168" fontId="0" fillId="7" borderId="54" xfId="0" applyNumberFormat="1" applyFill="1" applyBorder="1" applyAlignment="1">
      <alignment horizontal="center" vertical="center"/>
    </xf>
    <xf numFmtId="168" fontId="0" fillId="7" borderId="62" xfId="0" applyNumberFormat="1" applyFill="1" applyBorder="1" applyAlignment="1">
      <alignment horizontal="center" vertical="center"/>
    </xf>
    <xf numFmtId="168" fontId="0" fillId="7" borderId="63" xfId="0" applyNumberFormat="1" applyFill="1" applyBorder="1" applyAlignment="1">
      <alignment horizontal="center" vertical="center"/>
    </xf>
    <xf numFmtId="168" fontId="0" fillId="7" borderId="46" xfId="0" applyNumberFormat="1" applyFill="1" applyBorder="1" applyAlignment="1">
      <alignment horizontal="center" vertical="center"/>
    </xf>
    <xf numFmtId="168" fontId="0" fillId="7" borderId="44" xfId="0" applyNumberFormat="1" applyFill="1" applyBorder="1" applyAlignment="1">
      <alignment horizontal="center" vertical="center"/>
    </xf>
    <xf numFmtId="0" fontId="13" fillId="0" borderId="25" xfId="0" applyFont="1" applyBorder="1" applyAlignment="1">
      <alignment horizontal="center" vertical="top" wrapText="1"/>
    </xf>
    <xf numFmtId="0" fontId="13" fillId="0" borderId="24" xfId="0" applyFont="1" applyBorder="1" applyAlignment="1">
      <alignment horizontal="center" vertical="top" wrapText="1"/>
    </xf>
    <xf numFmtId="0" fontId="13" fillId="0" borderId="23" xfId="0" applyFont="1" applyBorder="1" applyAlignment="1">
      <alignment horizontal="center" vertical="top" wrapText="1"/>
    </xf>
    <xf numFmtId="0" fontId="18" fillId="0" borderId="25" xfId="0" applyFont="1" applyBorder="1" applyAlignment="1">
      <alignment horizontal="center" vertical="top" wrapText="1"/>
    </xf>
    <xf numFmtId="0" fontId="18" fillId="0" borderId="24" xfId="0" applyFont="1" applyBorder="1" applyAlignment="1">
      <alignment horizontal="center" vertical="top" wrapText="1"/>
    </xf>
    <xf numFmtId="0" fontId="18" fillId="0" borderId="23" xfId="0" applyFont="1" applyBorder="1" applyAlignment="1">
      <alignment horizontal="center" vertical="top" wrapText="1"/>
    </xf>
    <xf numFmtId="0" fontId="13" fillId="0" borderId="21" xfId="0" applyFont="1" applyBorder="1" applyAlignment="1">
      <alignment horizontal="center" vertical="top" wrapText="1"/>
    </xf>
    <xf numFmtId="0" fontId="13" fillId="0" borderId="57" xfId="0" applyFont="1" applyBorder="1" applyAlignment="1">
      <alignment horizontal="center" vertical="top" wrapText="1"/>
    </xf>
    <xf numFmtId="0" fontId="13" fillId="0" borderId="60" xfId="0" applyFont="1" applyBorder="1" applyAlignment="1">
      <alignment horizontal="center" vertical="top" wrapText="1"/>
    </xf>
    <xf numFmtId="0" fontId="21" fillId="7" borderId="55" xfId="0" applyFont="1" applyFill="1" applyBorder="1" applyAlignment="1">
      <alignment horizontal="center" vertical="center" wrapText="1"/>
    </xf>
    <xf numFmtId="0" fontId="21" fillId="7" borderId="45" xfId="0" applyFont="1" applyFill="1" applyBorder="1" applyAlignment="1">
      <alignment horizontal="center" vertical="center" wrapText="1"/>
    </xf>
    <xf numFmtId="0" fontId="21" fillId="7" borderId="22" xfId="0" applyFont="1" applyFill="1" applyBorder="1" applyAlignment="1">
      <alignment horizontal="center" vertical="center" wrapText="1"/>
    </xf>
    <xf numFmtId="0" fontId="22" fillId="0" borderId="25" xfId="0" applyFont="1" applyBorder="1" applyAlignment="1">
      <alignment horizontal="center" vertical="top" wrapText="1"/>
    </xf>
    <xf numFmtId="0" fontId="22" fillId="0" borderId="24" xfId="0" applyFont="1" applyBorder="1" applyAlignment="1">
      <alignment horizontal="center" vertical="top" wrapText="1"/>
    </xf>
    <xf numFmtId="0" fontId="22" fillId="0" borderId="23" xfId="0" applyFont="1" applyBorder="1" applyAlignment="1">
      <alignment horizontal="center" vertical="top" wrapText="1"/>
    </xf>
    <xf numFmtId="0" fontId="21" fillId="2" borderId="25" xfId="0" applyFont="1" applyFill="1" applyBorder="1" applyAlignment="1">
      <alignment horizontal="center" vertical="top" wrapText="1"/>
    </xf>
    <xf numFmtId="0" fontId="21" fillId="2" borderId="24" xfId="0" applyFont="1" applyFill="1" applyBorder="1" applyAlignment="1">
      <alignment horizontal="center" vertical="top" wrapText="1"/>
    </xf>
    <xf numFmtId="0" fontId="21" fillId="2" borderId="23" xfId="0" applyFont="1" applyFill="1" applyBorder="1" applyAlignment="1">
      <alignment horizontal="center" vertical="top" wrapText="1"/>
    </xf>
    <xf numFmtId="168" fontId="0" fillId="7" borderId="18" xfId="0" applyNumberFormat="1" applyFill="1" applyBorder="1" applyAlignment="1">
      <alignment horizontal="center" vertical="center"/>
    </xf>
    <xf numFmtId="168" fontId="0" fillId="7" borderId="8" xfId="0" applyNumberFormat="1" applyFill="1" applyBorder="1" applyAlignment="1">
      <alignment horizontal="center" vertical="center"/>
    </xf>
    <xf numFmtId="168" fontId="0" fillId="7" borderId="19" xfId="0" applyNumberFormat="1" applyFill="1" applyBorder="1" applyAlignment="1">
      <alignment horizontal="center" vertical="center"/>
    </xf>
    <xf numFmtId="0" fontId="1" fillId="0" borderId="46" xfId="0" applyFont="1" applyBorder="1" applyAlignment="1">
      <alignment horizontal="center" vertical="top"/>
    </xf>
    <xf numFmtId="0" fontId="15" fillId="0" borderId="3" xfId="0" applyFont="1" applyBorder="1" applyAlignment="1">
      <alignment vertical="center" wrapText="1"/>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vertical="center" wrapText="1"/>
    </xf>
    <xf numFmtId="0" fontId="15" fillId="0" borderId="26"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6" xfId="0" applyFont="1" applyBorder="1" applyAlignment="1">
      <alignment horizontal="center" vertical="center" wrapText="1"/>
    </xf>
  </cellXfs>
  <cellStyles count="4">
    <cellStyle name="Comma" xfId="2" builtinId="3"/>
    <cellStyle name="Currency" xfId="3" builtinId="4"/>
    <cellStyle name="Normal" xfId="0" builtinId="0"/>
    <cellStyle name="Note" xfId="1" builtinId="10"/>
  </cellStyles>
  <dxfs count="0"/>
  <tableStyles count="0" defaultTableStyle="TableStyleMedium2" defaultPivotStyle="PivotStyleLight16"/>
  <colors>
    <mruColors>
      <color rgb="FF203764"/>
      <color rgb="FFEF3E42"/>
      <color rgb="FF8CD2F4"/>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19</xdr:row>
      <xdr:rowOff>0</xdr:rowOff>
    </xdr:from>
    <xdr:to>
      <xdr:col>13</xdr:col>
      <xdr:colOff>304800</xdr:colOff>
      <xdr:row>19</xdr:row>
      <xdr:rowOff>304800</xdr:rowOff>
    </xdr:to>
    <xdr:sp macro="" textlink="">
      <xdr:nvSpPr>
        <xdr:cNvPr id="204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6826888E-B216-4B31-9AE1-64A8D9ED3A68}"/>
            </a:ext>
          </a:extLst>
        </xdr:cNvPr>
        <xdr:cNvSpPr>
          <a:spLocks noChangeAspect="1" noChangeArrowheads="1"/>
        </xdr:cNvSpPr>
      </xdr:nvSpPr>
      <xdr:spPr bwMode="auto">
        <a:xfrm>
          <a:off x="21612225" y="572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205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7194889-DF36-4B0F-9F94-92BC68FC0688}"/>
            </a:ext>
          </a:extLst>
        </xdr:cNvPr>
        <xdr:cNvSpPr>
          <a:spLocks noChangeAspect="1" noChangeArrowheads="1"/>
        </xdr:cNvSpPr>
      </xdr:nvSpPr>
      <xdr:spPr bwMode="auto">
        <a:xfrm>
          <a:off x="21031200" y="572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18</xdr:row>
      <xdr:rowOff>0</xdr:rowOff>
    </xdr:from>
    <xdr:to>
      <xdr:col>17</xdr:col>
      <xdr:colOff>304800</xdr:colOff>
      <xdr:row>19</xdr:row>
      <xdr:rowOff>120650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372D838E-367E-4F33-A045-8E56BF2B7E86}"/>
            </a:ext>
          </a:extLst>
        </xdr:cNvPr>
        <xdr:cNvSpPr>
          <a:spLocks noChangeAspect="1" noChangeArrowheads="1"/>
        </xdr:cNvSpPr>
      </xdr:nvSpPr>
      <xdr:spPr bwMode="auto">
        <a:xfrm>
          <a:off x="27193875"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18</xdr:row>
      <xdr:rowOff>0</xdr:rowOff>
    </xdr:from>
    <xdr:to>
      <xdr:col>16</xdr:col>
      <xdr:colOff>304800</xdr:colOff>
      <xdr:row>19</xdr:row>
      <xdr:rowOff>120650</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A27D8FD-C052-4EE0-8096-F76EC7574615}"/>
            </a:ext>
          </a:extLst>
        </xdr:cNvPr>
        <xdr:cNvSpPr>
          <a:spLocks noChangeAspect="1" noChangeArrowheads="1"/>
        </xdr:cNvSpPr>
      </xdr:nvSpPr>
      <xdr:spPr bwMode="auto">
        <a:xfrm>
          <a:off x="26584275"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533855</xdr:colOff>
      <xdr:row>4</xdr:row>
      <xdr:rowOff>97790</xdr:rowOff>
    </xdr:from>
    <xdr:to>
      <xdr:col>4</xdr:col>
      <xdr:colOff>6352632</xdr:colOff>
      <xdr:row>5</xdr:row>
      <xdr:rowOff>1409669</xdr:rowOff>
    </xdr:to>
    <xdr:pic>
      <xdr:nvPicPr>
        <xdr:cNvPr id="6" name="Picture 2" descr="An equation that determines energy reference level using incremental heat rate, total fuel related costs, performance factor, emission costs, and operating and maintenance costs.">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6031141" y="955040"/>
          <a:ext cx="5818777" cy="1652058"/>
        </a:xfrm>
        <a:prstGeom prst="rect">
          <a:avLst/>
        </a:prstGeom>
      </xdr:spPr>
    </xdr:pic>
    <xdr:clientData/>
  </xdr:twoCellAnchor>
  <xdr:twoCellAnchor>
    <xdr:from>
      <xdr:col>4</xdr:col>
      <xdr:colOff>933450</xdr:colOff>
      <xdr:row>6</xdr:row>
      <xdr:rowOff>62593</xdr:rowOff>
    </xdr:from>
    <xdr:to>
      <xdr:col>4</xdr:col>
      <xdr:colOff>5736772</xdr:colOff>
      <xdr:row>6</xdr:row>
      <xdr:rowOff>1246415</xdr:rowOff>
    </xdr:to>
    <xdr:pic>
      <xdr:nvPicPr>
        <xdr:cNvPr id="5" name="Picture 3" descr="An equation that determines speed no load reference level using speed no load heat consumption, total fuel related costs, performance factor, emissions costs, and operating and maintenance costs.">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2"/>
        <a:srcRect b="20861"/>
        <a:stretch/>
      </xdr:blipFill>
      <xdr:spPr>
        <a:xfrm>
          <a:off x="6463393" y="5646964"/>
          <a:ext cx="4803322" cy="1183822"/>
        </a:xfrm>
        <a:prstGeom prst="rect">
          <a:avLst/>
        </a:prstGeom>
      </xdr:spPr>
    </xdr:pic>
    <xdr:clientData/>
  </xdr:twoCellAnchor>
  <xdr:twoCellAnchor>
    <xdr:from>
      <xdr:col>4</xdr:col>
      <xdr:colOff>449037</xdr:colOff>
      <xdr:row>7</xdr:row>
      <xdr:rowOff>108857</xdr:rowOff>
    </xdr:from>
    <xdr:to>
      <xdr:col>4</xdr:col>
      <xdr:colOff>5347609</xdr:colOff>
      <xdr:row>8</xdr:row>
      <xdr:rowOff>759188</xdr:rowOff>
    </xdr:to>
    <xdr:pic>
      <xdr:nvPicPr>
        <xdr:cNvPr id="7" name="Picture 6" descr="An equation that determines start-up reference level using start fuel consumed, total fuel related cost, performance factor, start-up station service quantity, station service price, start-up emissions costs, and operating and maintenance costs.">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a:stretch>
          <a:fillRect/>
        </a:stretch>
      </xdr:blipFill>
      <xdr:spPr>
        <a:xfrm>
          <a:off x="5810251" y="4259036"/>
          <a:ext cx="4898572" cy="20246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533855</xdr:colOff>
      <xdr:row>4</xdr:row>
      <xdr:rowOff>97790</xdr:rowOff>
    </xdr:from>
    <xdr:to>
      <xdr:col>4</xdr:col>
      <xdr:colOff>6352632</xdr:colOff>
      <xdr:row>5</xdr:row>
      <xdr:rowOff>1409669</xdr:rowOff>
    </xdr:to>
    <xdr:pic>
      <xdr:nvPicPr>
        <xdr:cNvPr id="2" name="Picture 2" descr="An equation that determines energy reference level using incremental heat rate, total fuel related costs, performance factor, emission costs, and operating and maintenance costs.">
          <a:extLst>
            <a:ext uri="{FF2B5EF4-FFF2-40B4-BE49-F238E27FC236}">
              <a16:creationId xmlns:a16="http://schemas.microsoft.com/office/drawing/2014/main" id="{1450D442-5E3E-4430-B62B-C04D767F0366}"/>
            </a:ext>
          </a:extLst>
        </xdr:cNvPr>
        <xdr:cNvPicPr>
          <a:picLocks noChangeAspect="1"/>
        </xdr:cNvPicPr>
      </xdr:nvPicPr>
      <xdr:blipFill>
        <a:blip xmlns:r="http://schemas.openxmlformats.org/officeDocument/2006/relationships" r:embed="rId1"/>
        <a:stretch>
          <a:fillRect/>
        </a:stretch>
      </xdr:blipFill>
      <xdr:spPr>
        <a:xfrm>
          <a:off x="5896430" y="1364615"/>
          <a:ext cx="5818777" cy="1645254"/>
        </a:xfrm>
        <a:prstGeom prst="rect">
          <a:avLst/>
        </a:prstGeom>
      </xdr:spPr>
    </xdr:pic>
    <xdr:clientData/>
  </xdr:twoCellAnchor>
  <xdr:twoCellAnchor>
    <xdr:from>
      <xdr:col>4</xdr:col>
      <xdr:colOff>933450</xdr:colOff>
      <xdr:row>6</xdr:row>
      <xdr:rowOff>62593</xdr:rowOff>
    </xdr:from>
    <xdr:to>
      <xdr:col>4</xdr:col>
      <xdr:colOff>5736772</xdr:colOff>
      <xdr:row>6</xdr:row>
      <xdr:rowOff>1246415</xdr:rowOff>
    </xdr:to>
    <xdr:pic>
      <xdr:nvPicPr>
        <xdr:cNvPr id="3" name="Picture 3" descr="An equation that determines speed no load reference level using speed no load heat consumption, total fuel related costs, performance factor, emissions costs, and operating and maintenance costs.">
          <a:extLst>
            <a:ext uri="{FF2B5EF4-FFF2-40B4-BE49-F238E27FC236}">
              <a16:creationId xmlns:a16="http://schemas.microsoft.com/office/drawing/2014/main" id="{8358E98C-708E-430B-8A7E-52FFF7489F3B}"/>
            </a:ext>
          </a:extLst>
        </xdr:cNvPr>
        <xdr:cNvPicPr>
          <a:picLocks noChangeAspect="1"/>
        </xdr:cNvPicPr>
      </xdr:nvPicPr>
      <xdr:blipFill rotWithShape="1">
        <a:blip xmlns:r="http://schemas.openxmlformats.org/officeDocument/2006/relationships" r:embed="rId2"/>
        <a:srcRect b="20861"/>
        <a:stretch/>
      </xdr:blipFill>
      <xdr:spPr>
        <a:xfrm>
          <a:off x="6296025" y="3224893"/>
          <a:ext cx="4803322" cy="1183822"/>
        </a:xfrm>
        <a:prstGeom prst="rect">
          <a:avLst/>
        </a:prstGeom>
      </xdr:spPr>
    </xdr:pic>
    <xdr:clientData/>
  </xdr:twoCellAnchor>
  <xdr:twoCellAnchor>
    <xdr:from>
      <xdr:col>4</xdr:col>
      <xdr:colOff>449037</xdr:colOff>
      <xdr:row>7</xdr:row>
      <xdr:rowOff>108857</xdr:rowOff>
    </xdr:from>
    <xdr:to>
      <xdr:col>4</xdr:col>
      <xdr:colOff>5347609</xdr:colOff>
      <xdr:row>8</xdr:row>
      <xdr:rowOff>759188</xdr:rowOff>
    </xdr:to>
    <xdr:pic>
      <xdr:nvPicPr>
        <xdr:cNvPr id="4" name="Picture 3" descr="An equation that determines start-up reference level using start fuel consumed, total fuel related cost, performance factor, start-up station service quantity, station service price, start-up emissions costs, and operating and maintenance costs.">
          <a:extLst>
            <a:ext uri="{FF2B5EF4-FFF2-40B4-BE49-F238E27FC236}">
              <a16:creationId xmlns:a16="http://schemas.microsoft.com/office/drawing/2014/main" id="{6465EBDC-16B5-4DBE-A8BF-D419D53F505B}"/>
            </a:ext>
          </a:extLst>
        </xdr:cNvPr>
        <xdr:cNvPicPr>
          <a:picLocks noChangeAspect="1"/>
        </xdr:cNvPicPr>
      </xdr:nvPicPr>
      <xdr:blipFill>
        <a:blip xmlns:r="http://schemas.openxmlformats.org/officeDocument/2006/relationships" r:embed="rId3"/>
        <a:stretch>
          <a:fillRect/>
        </a:stretch>
      </xdr:blipFill>
      <xdr:spPr>
        <a:xfrm>
          <a:off x="5811612" y="4642757"/>
          <a:ext cx="4898572" cy="20219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A4" zoomScale="85" zoomScaleNormal="85" workbookViewId="0">
      <selection activeCell="C14" sqref="C14"/>
    </sheetView>
  </sheetViews>
  <sheetFormatPr defaultRowHeight="14.4"/>
  <cols>
    <col min="2" max="2" width="38.109375" customWidth="1"/>
    <col min="3" max="3" width="25.88671875" customWidth="1"/>
    <col min="8" max="8" width="62.44140625" customWidth="1"/>
  </cols>
  <sheetData>
    <row r="1" spans="1:8" ht="18">
      <c r="A1" s="5" t="s">
        <v>0</v>
      </c>
      <c r="B1" s="5"/>
      <c r="C1" s="5"/>
      <c r="D1" s="5"/>
      <c r="E1" s="5"/>
      <c r="F1" s="5"/>
      <c r="G1" s="5"/>
      <c r="H1" s="5"/>
    </row>
    <row r="2" spans="1:8" s="40" customFormat="1" ht="15" customHeight="1">
      <c r="A2" s="270" t="s">
        <v>414</v>
      </c>
      <c r="B2" s="271"/>
      <c r="C2" s="271"/>
      <c r="D2" s="271"/>
      <c r="E2" s="271"/>
      <c r="F2" s="271"/>
      <c r="G2" s="271"/>
      <c r="H2" s="272"/>
    </row>
    <row r="3" spans="1:8" s="40" customFormat="1" ht="165.75" customHeight="1">
      <c r="A3" s="273"/>
      <c r="B3" s="274"/>
      <c r="C3" s="274"/>
      <c r="D3" s="274"/>
      <c r="E3" s="274"/>
      <c r="F3" s="274"/>
      <c r="G3" s="274"/>
      <c r="H3" s="275"/>
    </row>
    <row r="4" spans="1:8" ht="77.25" customHeight="1">
      <c r="A4" s="264" t="s">
        <v>413</v>
      </c>
      <c r="B4" s="265"/>
      <c r="C4" s="265"/>
      <c r="D4" s="265"/>
      <c r="E4" s="265"/>
      <c r="F4" s="265"/>
      <c r="G4" s="265"/>
      <c r="H4" s="266"/>
    </row>
    <row r="5" spans="1:8" ht="66" customHeight="1">
      <c r="A5" s="267"/>
      <c r="B5" s="268"/>
      <c r="C5" s="268"/>
      <c r="D5" s="268"/>
      <c r="E5" s="268"/>
      <c r="F5" s="268"/>
      <c r="G5" s="268"/>
      <c r="H5" s="269"/>
    </row>
    <row r="6" spans="1:8" ht="15" thickBot="1">
      <c r="A6" s="40"/>
      <c r="B6" s="40"/>
      <c r="C6" s="40"/>
      <c r="D6" s="40"/>
      <c r="E6" s="40"/>
      <c r="F6" s="40"/>
      <c r="G6" s="40"/>
      <c r="H6" s="40"/>
    </row>
    <row r="7" spans="1:8">
      <c r="A7" s="12"/>
      <c r="B7" s="262" t="s">
        <v>1</v>
      </c>
      <c r="C7" s="263"/>
      <c r="D7" s="8"/>
      <c r="E7" s="8"/>
      <c r="F7" s="8"/>
      <c r="G7" s="8"/>
      <c r="H7" s="6"/>
    </row>
    <row r="8" spans="1:8">
      <c r="A8" s="11"/>
      <c r="B8" s="13" t="s">
        <v>2</v>
      </c>
      <c r="C8" s="261" t="s">
        <v>408</v>
      </c>
      <c r="D8" s="9"/>
      <c r="E8" s="9"/>
      <c r="F8" s="9"/>
      <c r="G8" s="9"/>
      <c r="H8" s="4"/>
    </row>
    <row r="9" spans="1:8">
      <c r="A9" s="11"/>
      <c r="B9" s="13" t="s">
        <v>3</v>
      </c>
      <c r="C9" s="196"/>
      <c r="D9" s="9"/>
      <c r="E9" s="9"/>
      <c r="F9" s="9"/>
      <c r="G9" s="9"/>
      <c r="H9" s="4"/>
    </row>
    <row r="10" spans="1:8">
      <c r="A10" s="11"/>
      <c r="B10" s="13" t="s">
        <v>4</v>
      </c>
      <c r="C10" s="196" t="s">
        <v>407</v>
      </c>
      <c r="D10" s="9"/>
      <c r="E10" s="9"/>
      <c r="F10" s="9"/>
      <c r="G10" s="9"/>
      <c r="H10" s="40"/>
    </row>
    <row r="11" spans="1:8">
      <c r="A11" s="11"/>
      <c r="B11" s="116" t="s">
        <v>5</v>
      </c>
      <c r="C11" s="197">
        <v>44148</v>
      </c>
      <c r="D11" s="10"/>
      <c r="E11" s="9"/>
      <c r="F11" s="9"/>
      <c r="G11" s="9"/>
      <c r="H11" s="40"/>
    </row>
    <row r="12" spans="1:8" ht="15" thickBot="1">
      <c r="A12" s="40"/>
      <c r="B12" s="117" t="s">
        <v>6</v>
      </c>
      <c r="C12" s="198">
        <v>44197</v>
      </c>
      <c r="D12" s="40"/>
      <c r="E12" s="40"/>
      <c r="F12" s="40"/>
      <c r="G12" s="40"/>
      <c r="H12" s="40"/>
    </row>
  </sheetData>
  <mergeCells count="3">
    <mergeCell ref="B7:C7"/>
    <mergeCell ref="A4:H5"/>
    <mergeCell ref="A2:H3"/>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12" zoomScale="75" zoomScaleNormal="75" workbookViewId="0">
      <selection activeCell="F14" sqref="F14:G19"/>
    </sheetView>
  </sheetViews>
  <sheetFormatPr defaultColWidth="9.109375" defaultRowHeight="14.4"/>
  <cols>
    <col min="1" max="1" width="2.109375" style="40" bestFit="1" customWidth="1"/>
    <col min="2" max="2" width="28.109375" style="40" customWidth="1"/>
    <col min="3" max="3" width="8.88671875" style="40" bestFit="1" customWidth="1"/>
    <col min="4" max="4" width="44.109375" style="40" customWidth="1"/>
    <col min="5" max="5" width="18.88671875" style="40" customWidth="1"/>
    <col min="6" max="6" width="10.109375" style="40" customWidth="1"/>
    <col min="7" max="7" width="8.88671875" style="40" customWidth="1"/>
    <col min="8" max="8" width="25.109375" style="40" customWidth="1"/>
    <col min="9" max="16384" width="9.109375" style="40"/>
  </cols>
  <sheetData>
    <row r="1" spans="1:8" ht="26.4">
      <c r="A1" s="15" t="s">
        <v>103</v>
      </c>
      <c r="B1" s="15" t="s">
        <v>237</v>
      </c>
      <c r="C1" s="15" t="s">
        <v>226</v>
      </c>
      <c r="D1" s="15" t="s">
        <v>105</v>
      </c>
      <c r="E1" s="15"/>
      <c r="F1" s="15" t="s">
        <v>36</v>
      </c>
      <c r="G1" s="15" t="s">
        <v>37</v>
      </c>
      <c r="H1" s="15" t="s">
        <v>238</v>
      </c>
    </row>
    <row r="2" spans="1:8" ht="28.8">
      <c r="A2" s="553">
        <v>1</v>
      </c>
      <c r="B2" s="555" t="s">
        <v>239</v>
      </c>
      <c r="C2" s="553" t="s">
        <v>240</v>
      </c>
      <c r="D2" s="553" t="s">
        <v>241</v>
      </c>
      <c r="E2" s="189" t="s">
        <v>471</v>
      </c>
      <c r="F2" s="240">
        <v>10.75</v>
      </c>
      <c r="G2" s="240">
        <v>12.9</v>
      </c>
      <c r="H2" s="24" t="s">
        <v>242</v>
      </c>
    </row>
    <row r="3" spans="1:8">
      <c r="A3" s="554"/>
      <c r="B3" s="556"/>
      <c r="C3" s="554"/>
      <c r="D3" s="554"/>
      <c r="E3" s="193" t="s">
        <v>469</v>
      </c>
      <c r="F3" s="240">
        <v>5</v>
      </c>
      <c r="G3" s="240">
        <v>6</v>
      </c>
      <c r="H3" s="24"/>
    </row>
    <row r="4" spans="1:8" ht="28.8">
      <c r="A4" s="553">
        <v>2</v>
      </c>
      <c r="B4" s="555" t="s">
        <v>243</v>
      </c>
      <c r="C4" s="553" t="s">
        <v>240</v>
      </c>
      <c r="D4" s="553" t="s">
        <v>244</v>
      </c>
      <c r="E4" s="189" t="s">
        <v>471</v>
      </c>
      <c r="F4" s="240">
        <v>10.75</v>
      </c>
      <c r="G4" s="240">
        <v>12.9</v>
      </c>
      <c r="H4" s="24" t="s">
        <v>242</v>
      </c>
    </row>
    <row r="5" spans="1:8">
      <c r="A5" s="554"/>
      <c r="B5" s="556"/>
      <c r="C5" s="554"/>
      <c r="D5" s="554"/>
      <c r="E5" s="193" t="s">
        <v>469</v>
      </c>
      <c r="F5" s="240">
        <v>5</v>
      </c>
      <c r="G5" s="240">
        <v>6</v>
      </c>
      <c r="H5" s="24"/>
    </row>
    <row r="6" spans="1:8" ht="39.6">
      <c r="A6" s="188">
        <v>3</v>
      </c>
      <c r="B6" s="16" t="s">
        <v>245</v>
      </c>
      <c r="C6" s="189" t="s">
        <v>246</v>
      </c>
      <c r="D6" s="188" t="s">
        <v>247</v>
      </c>
      <c r="E6" s="193"/>
      <c r="F6" s="240">
        <v>12</v>
      </c>
      <c r="G6" s="240">
        <v>12</v>
      </c>
      <c r="H6" s="24" t="s">
        <v>242</v>
      </c>
    </row>
    <row r="7" spans="1:8" ht="39.6">
      <c r="A7" s="188"/>
      <c r="B7" s="16" t="s">
        <v>248</v>
      </c>
      <c r="C7" s="189" t="s">
        <v>246</v>
      </c>
      <c r="D7" s="188" t="s">
        <v>249</v>
      </c>
      <c r="E7" s="193"/>
      <c r="F7" s="240">
        <v>48</v>
      </c>
      <c r="G7" s="240">
        <v>48</v>
      </c>
      <c r="H7" s="24" t="s">
        <v>242</v>
      </c>
    </row>
    <row r="8" spans="1:8" ht="51.9" customHeight="1">
      <c r="A8" s="188"/>
      <c r="B8" s="16" t="s">
        <v>250</v>
      </c>
      <c r="C8" s="189" t="s">
        <v>246</v>
      </c>
      <c r="D8" s="188" t="s">
        <v>251</v>
      </c>
      <c r="E8" s="193"/>
      <c r="F8" s="240">
        <v>72</v>
      </c>
      <c r="G8" s="240">
        <v>72</v>
      </c>
      <c r="H8" s="24" t="s">
        <v>242</v>
      </c>
    </row>
    <row r="9" spans="1:8" ht="42" customHeight="1">
      <c r="A9" s="188">
        <v>4</v>
      </c>
      <c r="B9" s="16" t="s">
        <v>252</v>
      </c>
      <c r="C9" s="189" t="s">
        <v>253</v>
      </c>
      <c r="D9" s="188" t="s">
        <v>254</v>
      </c>
      <c r="E9" s="193"/>
      <c r="F9" s="240">
        <v>101.25</v>
      </c>
      <c r="G9" s="240">
        <v>118.1</v>
      </c>
      <c r="H9" s="24" t="s">
        <v>242</v>
      </c>
    </row>
    <row r="10" spans="1:8" ht="57.6">
      <c r="A10" s="188">
        <v>5</v>
      </c>
      <c r="B10" s="16" t="s">
        <v>255</v>
      </c>
      <c r="C10" s="189" t="s">
        <v>246</v>
      </c>
      <c r="D10" s="188" t="s">
        <v>256</v>
      </c>
      <c r="E10" s="193"/>
      <c r="F10" s="240">
        <v>5</v>
      </c>
      <c r="G10" s="240">
        <v>5</v>
      </c>
      <c r="H10" s="24" t="s">
        <v>257</v>
      </c>
    </row>
    <row r="11" spans="1:8" ht="100.8">
      <c r="A11" s="188">
        <v>6</v>
      </c>
      <c r="B11" s="16" t="s">
        <v>258</v>
      </c>
      <c r="C11" s="189" t="s">
        <v>246</v>
      </c>
      <c r="D11" s="188" t="s">
        <v>259</v>
      </c>
      <c r="E11" s="193"/>
      <c r="F11" s="240">
        <v>0.75</v>
      </c>
      <c r="G11" s="240">
        <v>0.75</v>
      </c>
      <c r="H11" s="19" t="s">
        <v>260</v>
      </c>
    </row>
    <row r="12" spans="1:8" ht="57.6">
      <c r="A12" s="188">
        <v>7</v>
      </c>
      <c r="B12" s="16" t="s">
        <v>261</v>
      </c>
      <c r="C12" s="189" t="s">
        <v>103</v>
      </c>
      <c r="D12" s="188" t="s">
        <v>262</v>
      </c>
      <c r="E12" s="193"/>
      <c r="F12" s="240">
        <f>ROUNDDOWN(24/(F6+F10+F11),0)</f>
        <v>1</v>
      </c>
      <c r="G12" s="240">
        <f>ROUNDDOWN(24/(G6+G10+G11),0)</f>
        <v>1</v>
      </c>
      <c r="H12" s="19" t="s">
        <v>263</v>
      </c>
    </row>
    <row r="13" spans="1:8">
      <c r="A13" s="549">
        <v>8</v>
      </c>
      <c r="B13" s="16" t="s">
        <v>264</v>
      </c>
      <c r="C13" s="550"/>
      <c r="D13" s="551"/>
      <c r="E13" s="551"/>
      <c r="F13" s="551"/>
      <c r="G13" s="552"/>
      <c r="H13" s="24"/>
    </row>
    <row r="14" spans="1:8" ht="75" customHeight="1">
      <c r="A14" s="549"/>
      <c r="B14" s="17" t="s">
        <v>265</v>
      </c>
      <c r="C14" s="189" t="s">
        <v>246</v>
      </c>
      <c r="D14" s="188" t="s">
        <v>266</v>
      </c>
      <c r="E14" s="193"/>
      <c r="F14" s="241">
        <v>1</v>
      </c>
      <c r="G14" s="241">
        <v>1</v>
      </c>
      <c r="H14" s="24" t="s">
        <v>242</v>
      </c>
    </row>
    <row r="15" spans="1:8" ht="54.75" customHeight="1">
      <c r="A15" s="549"/>
      <c r="B15" s="17" t="s">
        <v>267</v>
      </c>
      <c r="C15" s="189" t="s">
        <v>253</v>
      </c>
      <c r="D15" s="188" t="s">
        <v>268</v>
      </c>
      <c r="E15" s="193"/>
      <c r="F15" s="241">
        <v>70</v>
      </c>
      <c r="G15" s="241">
        <v>70</v>
      </c>
      <c r="H15" s="24" t="s">
        <v>242</v>
      </c>
    </row>
    <row r="16" spans="1:8" ht="54.75" customHeight="1">
      <c r="A16" s="549"/>
      <c r="B16" s="17" t="s">
        <v>269</v>
      </c>
      <c r="C16" s="189" t="s">
        <v>246</v>
      </c>
      <c r="D16" s="188" t="s">
        <v>270</v>
      </c>
      <c r="E16" s="193"/>
      <c r="F16" s="241">
        <v>2</v>
      </c>
      <c r="G16" s="241">
        <v>2</v>
      </c>
      <c r="H16" s="24" t="s">
        <v>242</v>
      </c>
    </row>
    <row r="17" spans="1:8" ht="58.5" customHeight="1">
      <c r="A17" s="549"/>
      <c r="B17" s="17" t="s">
        <v>271</v>
      </c>
      <c r="C17" s="189" t="s">
        <v>253</v>
      </c>
      <c r="D17" s="188" t="s">
        <v>272</v>
      </c>
      <c r="E17" s="193"/>
      <c r="F17" s="241">
        <v>65</v>
      </c>
      <c r="G17" s="241">
        <v>65</v>
      </c>
      <c r="H17" s="24" t="s">
        <v>242</v>
      </c>
    </row>
    <row r="18" spans="1:8" ht="52.8">
      <c r="A18" s="549"/>
      <c r="B18" s="17" t="s">
        <v>273</v>
      </c>
      <c r="C18" s="189" t="s">
        <v>246</v>
      </c>
      <c r="D18" s="188" t="s">
        <v>274</v>
      </c>
      <c r="E18" s="193"/>
      <c r="F18" s="240">
        <v>3</v>
      </c>
      <c r="G18" s="240">
        <v>3</v>
      </c>
      <c r="H18" s="24" t="s">
        <v>242</v>
      </c>
    </row>
    <row r="19" spans="1:8" ht="53.25" customHeight="1">
      <c r="A19" s="549"/>
      <c r="B19" s="17" t="s">
        <v>275</v>
      </c>
      <c r="C19" s="189" t="s">
        <v>253</v>
      </c>
      <c r="D19" s="188" t="s">
        <v>276</v>
      </c>
      <c r="E19" s="193"/>
      <c r="F19" s="240">
        <v>60</v>
      </c>
      <c r="G19" s="240">
        <v>60</v>
      </c>
      <c r="H19" s="24" t="s">
        <v>242</v>
      </c>
    </row>
  </sheetData>
  <autoFilter ref="A1:G1"/>
  <mergeCells count="10">
    <mergeCell ref="A13:A19"/>
    <mergeCell ref="C13:G13"/>
    <mergeCell ref="A2:A3"/>
    <mergeCell ref="B2:B3"/>
    <mergeCell ref="C2:C3"/>
    <mergeCell ref="D2:D3"/>
    <mergeCell ref="D4:D5"/>
    <mergeCell ref="C4:C5"/>
    <mergeCell ref="B4:B5"/>
    <mergeCell ref="A4:A5"/>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7" zoomScale="89" zoomScaleNormal="89" workbookViewId="0">
      <selection activeCell="C7" sqref="C7:D27"/>
    </sheetView>
  </sheetViews>
  <sheetFormatPr defaultRowHeight="14.4"/>
  <cols>
    <col min="1" max="1" width="5.5546875" customWidth="1"/>
    <col min="2" max="2" width="15.109375" bestFit="1" customWidth="1"/>
    <col min="3" max="3" width="28.88671875" bestFit="1" customWidth="1"/>
    <col min="4" max="4" width="33.88671875" bestFit="1" customWidth="1"/>
  </cols>
  <sheetData>
    <row r="1" spans="1:4" s="424" customFormat="1" ht="18">
      <c r="A1" s="424" t="s">
        <v>0</v>
      </c>
    </row>
    <row r="2" spans="1:4" s="1" customFormat="1">
      <c r="A2" s="1" t="s">
        <v>277</v>
      </c>
    </row>
    <row r="3" spans="1:4" s="1" customFormat="1">
      <c r="A3" s="185" t="s">
        <v>415</v>
      </c>
    </row>
    <row r="4" spans="1:4" s="2" customFormat="1"/>
    <row r="6" spans="1:4">
      <c r="A6" s="40"/>
      <c r="B6" s="111" t="s">
        <v>278</v>
      </c>
      <c r="C6" s="111" t="s">
        <v>279</v>
      </c>
      <c r="D6" s="111" t="s">
        <v>280</v>
      </c>
    </row>
    <row r="7" spans="1:4" ht="43.2">
      <c r="A7" s="40"/>
      <c r="B7" s="112" t="s">
        <v>281</v>
      </c>
      <c r="C7" s="242" t="s">
        <v>282</v>
      </c>
      <c r="D7" s="219" t="s">
        <v>283</v>
      </c>
    </row>
    <row r="8" spans="1:4" ht="43.2">
      <c r="A8" s="40"/>
      <c r="B8" s="112" t="s">
        <v>284</v>
      </c>
      <c r="C8" s="242" t="s">
        <v>285</v>
      </c>
      <c r="D8" s="219" t="s">
        <v>286</v>
      </c>
    </row>
    <row r="9" spans="1:4" ht="43.2">
      <c r="A9" s="40"/>
      <c r="B9" s="112" t="s">
        <v>287</v>
      </c>
      <c r="C9" s="243" t="s">
        <v>288</v>
      </c>
      <c r="D9" s="243" t="s">
        <v>288</v>
      </c>
    </row>
    <row r="10" spans="1:4">
      <c r="A10" s="40"/>
      <c r="B10" s="112" t="s">
        <v>289</v>
      </c>
      <c r="C10" s="244"/>
      <c r="D10" s="244"/>
    </row>
    <row r="11" spans="1:4">
      <c r="A11" s="40"/>
      <c r="B11" s="112" t="s">
        <v>290</v>
      </c>
      <c r="C11" s="244"/>
      <c r="D11" s="244"/>
    </row>
    <row r="12" spans="1:4">
      <c r="A12" s="40"/>
      <c r="B12" s="112" t="s">
        <v>291</v>
      </c>
      <c r="C12" s="244"/>
      <c r="D12" s="244"/>
    </row>
    <row r="13" spans="1:4">
      <c r="A13" s="40"/>
      <c r="B13" s="112" t="s">
        <v>292</v>
      </c>
      <c r="C13" s="244"/>
      <c r="D13" s="244"/>
    </row>
    <row r="14" spans="1:4">
      <c r="A14" s="40"/>
      <c r="B14" s="112" t="s">
        <v>293</v>
      </c>
      <c r="C14" s="244"/>
      <c r="D14" s="244"/>
    </row>
    <row r="15" spans="1:4">
      <c r="A15" s="40"/>
      <c r="B15" s="112" t="s">
        <v>294</v>
      </c>
      <c r="C15" s="244"/>
      <c r="D15" s="244"/>
    </row>
    <row r="16" spans="1:4">
      <c r="A16" s="40"/>
      <c r="B16" s="112" t="s">
        <v>295</v>
      </c>
      <c r="C16" s="244"/>
      <c r="D16" s="244"/>
    </row>
    <row r="17" spans="2:4">
      <c r="B17" s="112" t="s">
        <v>296</v>
      </c>
      <c r="C17" s="244"/>
      <c r="D17" s="244"/>
    </row>
    <row r="18" spans="2:4">
      <c r="B18" s="112" t="s">
        <v>297</v>
      </c>
      <c r="C18" s="244"/>
      <c r="D18" s="244"/>
    </row>
    <row r="19" spans="2:4">
      <c r="B19" s="112" t="s">
        <v>298</v>
      </c>
      <c r="C19" s="244"/>
      <c r="D19" s="244"/>
    </row>
    <row r="20" spans="2:4">
      <c r="B20" s="112" t="s">
        <v>299</v>
      </c>
      <c r="C20" s="244"/>
      <c r="D20" s="244"/>
    </row>
    <row r="21" spans="2:4">
      <c r="B21" s="112" t="s">
        <v>300</v>
      </c>
      <c r="C21" s="244"/>
      <c r="D21" s="244"/>
    </row>
    <row r="22" spans="2:4">
      <c r="B22" s="112" t="s">
        <v>301</v>
      </c>
      <c r="C22" s="244"/>
      <c r="D22" s="244"/>
    </row>
    <row r="23" spans="2:4">
      <c r="B23" s="112" t="s">
        <v>302</v>
      </c>
      <c r="C23" s="244"/>
      <c r="D23" s="244"/>
    </row>
    <row r="24" spans="2:4">
      <c r="B24" s="112" t="s">
        <v>303</v>
      </c>
      <c r="C24" s="244"/>
      <c r="D24" s="244"/>
    </row>
    <row r="25" spans="2:4">
      <c r="B25" s="112" t="s">
        <v>304</v>
      </c>
      <c r="C25" s="244"/>
      <c r="D25" s="244"/>
    </row>
    <row r="26" spans="2:4">
      <c r="B26" s="112" t="s">
        <v>305</v>
      </c>
      <c r="C26" s="244"/>
      <c r="D26" s="244"/>
    </row>
    <row r="27" spans="2:4">
      <c r="B27" s="112" t="s">
        <v>306</v>
      </c>
      <c r="C27" s="244"/>
      <c r="D27" s="244"/>
    </row>
  </sheetData>
  <autoFilter ref="B6:D26"/>
  <mergeCells count="1">
    <mergeCell ref="A1:XF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8"/>
  <sheetViews>
    <sheetView tabSelected="1" zoomScale="50" zoomScaleNormal="50" workbookViewId="0">
      <selection activeCell="B77" sqref="B77:L77"/>
    </sheetView>
  </sheetViews>
  <sheetFormatPr defaultColWidth="8.6640625" defaultRowHeight="14.4"/>
  <cols>
    <col min="1" max="1" width="6.88671875" style="20" bestFit="1" customWidth="1"/>
    <col min="2" max="2" width="39.88671875" style="20" customWidth="1"/>
    <col min="3" max="3" width="48.88671875" style="20" customWidth="1"/>
    <col min="4" max="5" width="39.44140625" style="20" customWidth="1"/>
    <col min="6" max="6" width="16.109375" style="20" customWidth="1"/>
    <col min="7" max="7" width="15.44140625" style="20" customWidth="1"/>
    <col min="8" max="8" width="14.33203125" style="20" customWidth="1"/>
    <col min="9" max="9" width="13.88671875" style="20" customWidth="1"/>
    <col min="10" max="10" width="18.44140625" style="20" customWidth="1"/>
    <col min="11" max="11" width="33" style="20" customWidth="1"/>
    <col min="12" max="12" width="38.33203125" style="20" customWidth="1"/>
    <col min="13" max="14" width="8.6640625" style="20"/>
    <col min="15" max="15" width="18.6640625" style="20" customWidth="1"/>
    <col min="16" max="18" width="8.6640625" style="20"/>
    <col min="19" max="19" width="12.5546875" style="20" bestFit="1" customWidth="1"/>
    <col min="20" max="16384" width="8.6640625" style="20"/>
  </cols>
  <sheetData>
    <row r="1" spans="1:19" ht="15" thickBot="1">
      <c r="B1" s="21" t="s">
        <v>7</v>
      </c>
    </row>
    <row r="2" spans="1:19" ht="29.4" thickBot="1">
      <c r="A2" s="35"/>
      <c r="B2" s="36" t="s">
        <v>8</v>
      </c>
      <c r="C2" s="37" t="s">
        <v>9</v>
      </c>
      <c r="D2" s="36" t="s">
        <v>10</v>
      </c>
      <c r="E2" s="37" t="s">
        <v>473</v>
      </c>
      <c r="F2" s="315" t="s">
        <v>11</v>
      </c>
      <c r="G2" s="316"/>
      <c r="H2" s="316"/>
      <c r="I2" s="316"/>
      <c r="J2" s="317"/>
      <c r="K2" s="37" t="s">
        <v>12</v>
      </c>
      <c r="L2" s="80" t="s">
        <v>13</v>
      </c>
    </row>
    <row r="3" spans="1:19" s="40" customFormat="1">
      <c r="A3" s="25" t="s">
        <v>14</v>
      </c>
      <c r="B3" s="245" t="s">
        <v>15</v>
      </c>
      <c r="C3" s="246"/>
      <c r="D3" s="246"/>
      <c r="E3" s="246"/>
      <c r="F3" s="318"/>
      <c r="G3" s="319"/>
      <c r="H3" s="319"/>
      <c r="I3" s="319"/>
      <c r="J3" s="320"/>
      <c r="K3" s="246"/>
      <c r="L3" s="247"/>
    </row>
    <row r="4" spans="1:19" ht="43.2">
      <c r="A4" s="22" t="s">
        <v>16</v>
      </c>
      <c r="B4" s="147" t="s">
        <v>17</v>
      </c>
      <c r="C4" s="105" t="s">
        <v>472</v>
      </c>
      <c r="D4" s="33" t="s">
        <v>19</v>
      </c>
      <c r="E4" s="33" t="s">
        <v>20</v>
      </c>
      <c r="F4" s="321">
        <v>30</v>
      </c>
      <c r="G4" s="321"/>
      <c r="H4" s="321"/>
      <c r="I4" s="321"/>
      <c r="J4" s="321"/>
      <c r="K4" s="199" t="s">
        <v>315</v>
      </c>
      <c r="L4" s="200" t="s">
        <v>307</v>
      </c>
      <c r="P4" s="40"/>
    </row>
    <row r="5" spans="1:19" ht="15" thickBot="1">
      <c r="A5" s="327" t="s">
        <v>21</v>
      </c>
      <c r="B5" s="124" t="s">
        <v>308</v>
      </c>
      <c r="C5" s="126" t="s">
        <v>48</v>
      </c>
      <c r="D5" s="304" t="s">
        <v>19</v>
      </c>
      <c r="E5" s="304" t="s">
        <v>20</v>
      </c>
      <c r="F5" s="279" t="s">
        <v>347</v>
      </c>
      <c r="G5" s="280"/>
      <c r="H5" s="280"/>
      <c r="I5" s="280"/>
      <c r="J5" s="281"/>
      <c r="K5" s="391" t="s">
        <v>366</v>
      </c>
      <c r="L5" s="360" t="s">
        <v>429</v>
      </c>
      <c r="S5" s="160"/>
    </row>
    <row r="6" spans="1:19">
      <c r="A6" s="328"/>
      <c r="B6" s="128"/>
      <c r="C6" s="127"/>
      <c r="D6" s="306"/>
      <c r="E6" s="306"/>
      <c r="F6" s="201" t="s">
        <v>417</v>
      </c>
      <c r="G6" s="202" t="s">
        <v>422</v>
      </c>
      <c r="H6" s="202" t="s">
        <v>423</v>
      </c>
      <c r="I6" s="202" t="s">
        <v>425</v>
      </c>
      <c r="J6" s="203" t="s">
        <v>424</v>
      </c>
      <c r="K6" s="392"/>
      <c r="L6" s="361"/>
      <c r="S6" s="160"/>
    </row>
    <row r="7" spans="1:19" ht="78" customHeight="1">
      <c r="A7" s="328"/>
      <c r="B7" s="125"/>
      <c r="C7" s="105" t="s">
        <v>313</v>
      </c>
      <c r="D7" s="33" t="s">
        <v>19</v>
      </c>
      <c r="E7" s="33" t="s">
        <v>23</v>
      </c>
      <c r="F7" s="204">
        <v>11.42</v>
      </c>
      <c r="G7" s="204">
        <v>10.002000000000001</v>
      </c>
      <c r="H7" s="204">
        <v>9.5139999999999993</v>
      </c>
      <c r="I7" s="204">
        <v>9.1940000000000008</v>
      </c>
      <c r="J7" s="204">
        <v>9.0150000000000006</v>
      </c>
      <c r="K7" s="393"/>
      <c r="L7" s="362"/>
      <c r="S7" s="160"/>
    </row>
    <row r="8" spans="1:19" ht="78" customHeight="1">
      <c r="A8" s="329"/>
      <c r="B8" s="148" t="s">
        <v>22</v>
      </c>
      <c r="C8" s="146" t="s">
        <v>314</v>
      </c>
      <c r="D8" s="33" t="s">
        <v>19</v>
      </c>
      <c r="E8" s="33" t="s">
        <v>23</v>
      </c>
      <c r="F8" s="205">
        <v>6.0119999999999996</v>
      </c>
      <c r="G8" s="205">
        <v>6.4095000000000004</v>
      </c>
      <c r="H8" s="205">
        <v>6.6082000000000001</v>
      </c>
      <c r="I8" s="205">
        <v>6.8068999999999997</v>
      </c>
      <c r="J8" s="205">
        <v>7.0056000000000003</v>
      </c>
      <c r="K8" s="199" t="s">
        <v>367</v>
      </c>
      <c r="L8" s="206" t="s">
        <v>368</v>
      </c>
      <c r="S8" s="160"/>
    </row>
    <row r="9" spans="1:19" ht="60.6" customHeight="1" thickBot="1">
      <c r="A9" s="38" t="s">
        <v>25</v>
      </c>
      <c r="B9" s="30" t="s">
        <v>26</v>
      </c>
      <c r="C9" s="30" t="s">
        <v>27</v>
      </c>
      <c r="D9" s="34" t="s">
        <v>19</v>
      </c>
      <c r="E9" s="34" t="s">
        <v>20</v>
      </c>
      <c r="F9" s="322" t="s">
        <v>369</v>
      </c>
      <c r="G9" s="323"/>
      <c r="H9" s="323"/>
      <c r="I9" s="323"/>
      <c r="J9" s="324"/>
      <c r="K9" s="207" t="s">
        <v>309</v>
      </c>
      <c r="L9" s="208" t="s">
        <v>370</v>
      </c>
      <c r="S9" s="160"/>
    </row>
    <row r="10" spans="1:19" s="40" customFormat="1">
      <c r="A10" s="25" t="s">
        <v>28</v>
      </c>
      <c r="B10" s="245" t="s">
        <v>29</v>
      </c>
      <c r="C10" s="246"/>
      <c r="D10" s="246"/>
      <c r="E10" s="246"/>
      <c r="F10" s="364"/>
      <c r="G10" s="365"/>
      <c r="H10" s="365"/>
      <c r="I10" s="365"/>
      <c r="J10" s="366"/>
      <c r="K10" s="246"/>
      <c r="L10" s="247"/>
    </row>
    <row r="11" spans="1:19" ht="50.25" customHeight="1">
      <c r="A11" s="293" t="s">
        <v>30</v>
      </c>
      <c r="B11" s="295" t="s">
        <v>31</v>
      </c>
      <c r="C11" s="297" t="s">
        <v>32</v>
      </c>
      <c r="D11" s="285" t="s">
        <v>19</v>
      </c>
      <c r="E11" s="33" t="s">
        <v>346</v>
      </c>
      <c r="F11" s="299">
        <f>0.4*150*8760/2*9500</f>
        <v>2496600000</v>
      </c>
      <c r="G11" s="300"/>
      <c r="H11" s="300"/>
      <c r="I11" s="300"/>
      <c r="J11" s="301"/>
      <c r="K11" s="369" t="s">
        <v>33</v>
      </c>
      <c r="L11" s="200"/>
    </row>
    <row r="12" spans="1:19" ht="50.25" customHeight="1">
      <c r="A12" s="294"/>
      <c r="B12" s="296"/>
      <c r="C12" s="298"/>
      <c r="D12" s="286"/>
      <c r="E12" s="33" t="s">
        <v>345</v>
      </c>
      <c r="F12" s="299">
        <f>0.15*150*8760/2*9300</f>
        <v>916515000</v>
      </c>
      <c r="G12" s="300"/>
      <c r="H12" s="300"/>
      <c r="I12" s="300"/>
      <c r="J12" s="301"/>
      <c r="K12" s="370"/>
      <c r="L12" s="209"/>
    </row>
    <row r="13" spans="1:19" ht="75.75" customHeight="1">
      <c r="A13" s="325" t="s">
        <v>34</v>
      </c>
      <c r="B13" s="295" t="s">
        <v>35</v>
      </c>
      <c r="C13" s="297" t="s">
        <v>18</v>
      </c>
      <c r="D13" s="304" t="s">
        <v>19</v>
      </c>
      <c r="E13" s="33" t="s">
        <v>36</v>
      </c>
      <c r="F13" s="378">
        <f>ROUND(F11/1.03,-5)</f>
        <v>2423900000</v>
      </c>
      <c r="G13" s="379"/>
      <c r="H13" s="379"/>
      <c r="I13" s="379"/>
      <c r="J13" s="380"/>
      <c r="K13" s="199" t="s">
        <v>372</v>
      </c>
      <c r="L13" s="367" t="s">
        <v>373</v>
      </c>
    </row>
    <row r="14" spans="1:19" ht="66.75" customHeight="1">
      <c r="A14" s="326"/>
      <c r="B14" s="296"/>
      <c r="C14" s="298"/>
      <c r="D14" s="306"/>
      <c r="E14" s="33" t="s">
        <v>37</v>
      </c>
      <c r="F14" s="381">
        <f>ROUND(F12/0.98,-5)</f>
        <v>935200000</v>
      </c>
      <c r="G14" s="382"/>
      <c r="H14" s="382"/>
      <c r="I14" s="382"/>
      <c r="J14" s="383"/>
      <c r="K14" s="199" t="s">
        <v>371</v>
      </c>
      <c r="L14" s="368"/>
    </row>
    <row r="15" spans="1:19" ht="61.5" customHeight="1">
      <c r="A15" s="22" t="s">
        <v>38</v>
      </c>
      <c r="B15" s="148" t="s">
        <v>39</v>
      </c>
      <c r="C15" s="148" t="s">
        <v>40</v>
      </c>
      <c r="D15" s="53" t="s">
        <v>19</v>
      </c>
      <c r="E15" s="53" t="s">
        <v>20</v>
      </c>
      <c r="F15" s="384" t="s">
        <v>385</v>
      </c>
      <c r="G15" s="385"/>
      <c r="H15" s="385"/>
      <c r="I15" s="385"/>
      <c r="J15" s="386"/>
      <c r="K15" s="210" t="s">
        <v>386</v>
      </c>
      <c r="L15" s="209" t="s">
        <v>387</v>
      </c>
    </row>
    <row r="16" spans="1:19" ht="59.1" customHeight="1">
      <c r="A16" s="291" t="s">
        <v>342</v>
      </c>
      <c r="B16" s="289" t="s">
        <v>343</v>
      </c>
      <c r="C16" s="287" t="s">
        <v>344</v>
      </c>
      <c r="D16" s="304" t="s">
        <v>19</v>
      </c>
      <c r="E16" s="33" t="s">
        <v>346</v>
      </c>
      <c r="F16" s="302">
        <f>F11/F13</f>
        <v>1.0299929865093445</v>
      </c>
      <c r="G16" s="302"/>
      <c r="H16" s="302"/>
      <c r="I16" s="302"/>
      <c r="J16" s="302"/>
      <c r="K16" s="199"/>
      <c r="L16" s="211" t="s">
        <v>381</v>
      </c>
    </row>
    <row r="17" spans="1:36" ht="59.1" customHeight="1" thickBot="1">
      <c r="A17" s="292"/>
      <c r="B17" s="290"/>
      <c r="C17" s="288"/>
      <c r="D17" s="371"/>
      <c r="E17" s="34" t="s">
        <v>345</v>
      </c>
      <c r="F17" s="303">
        <f>F12/F14</f>
        <v>0.98002031650983745</v>
      </c>
      <c r="G17" s="303"/>
      <c r="H17" s="303"/>
      <c r="I17" s="303"/>
      <c r="J17" s="303"/>
      <c r="K17" s="207"/>
      <c r="L17" s="208" t="s">
        <v>382</v>
      </c>
    </row>
    <row r="18" spans="1:36" s="40" customFormat="1">
      <c r="A18" s="79" t="s">
        <v>41</v>
      </c>
      <c r="B18" s="248" t="s">
        <v>42</v>
      </c>
      <c r="C18" s="249"/>
      <c r="D18" s="249"/>
      <c r="E18" s="249"/>
      <c r="F18" s="388"/>
      <c r="G18" s="389"/>
      <c r="H18" s="389"/>
      <c r="I18" s="389"/>
      <c r="J18" s="390"/>
      <c r="K18" s="249"/>
      <c r="L18" s="250"/>
    </row>
    <row r="19" spans="1:36" ht="47.1" customHeight="1">
      <c r="A19" s="144" t="s">
        <v>43</v>
      </c>
      <c r="B19" s="145" t="s">
        <v>44</v>
      </c>
      <c r="C19" s="147" t="s">
        <v>45</v>
      </c>
      <c r="D19" s="33" t="s">
        <v>19</v>
      </c>
      <c r="E19" s="33" t="s">
        <v>20</v>
      </c>
      <c r="F19" s="398" t="s">
        <v>335</v>
      </c>
      <c r="G19" s="399"/>
      <c r="H19" s="399"/>
      <c r="I19" s="399"/>
      <c r="J19" s="400"/>
      <c r="K19" s="199" t="s">
        <v>374</v>
      </c>
      <c r="L19" s="211" t="s">
        <v>336</v>
      </c>
    </row>
    <row r="20" spans="1:36" ht="61.5" customHeight="1">
      <c r="A20" s="144" t="s">
        <v>46</v>
      </c>
      <c r="B20" s="145" t="s">
        <v>47</v>
      </c>
      <c r="C20" s="148" t="s">
        <v>48</v>
      </c>
      <c r="D20" s="33" t="s">
        <v>19</v>
      </c>
      <c r="E20" s="33" t="s">
        <v>20</v>
      </c>
      <c r="F20" s="401">
        <v>1.5</v>
      </c>
      <c r="G20" s="399"/>
      <c r="H20" s="399"/>
      <c r="I20" s="399"/>
      <c r="J20" s="400"/>
      <c r="K20" s="199" t="s">
        <v>338</v>
      </c>
      <c r="L20" s="211" t="s">
        <v>337</v>
      </c>
    </row>
    <row r="21" spans="1:36" ht="60.9" customHeight="1" thickBot="1">
      <c r="A21" s="154" t="s">
        <v>49</v>
      </c>
      <c r="B21" s="153" t="s">
        <v>50</v>
      </c>
      <c r="C21" s="136" t="s">
        <v>51</v>
      </c>
      <c r="D21" s="53" t="s">
        <v>19</v>
      </c>
      <c r="E21" s="53" t="s">
        <v>20</v>
      </c>
      <c r="F21" s="402">
        <v>0.05</v>
      </c>
      <c r="G21" s="403"/>
      <c r="H21" s="403"/>
      <c r="I21" s="403"/>
      <c r="J21" s="404"/>
      <c r="K21" s="210" t="s">
        <v>339</v>
      </c>
      <c r="L21" s="212" t="s">
        <v>340</v>
      </c>
    </row>
    <row r="22" spans="1:36" s="40" customFormat="1">
      <c r="A22" s="25" t="s">
        <v>52</v>
      </c>
      <c r="B22" s="245" t="s">
        <v>53</v>
      </c>
      <c r="C22" s="251"/>
      <c r="D22" s="246"/>
      <c r="E22" s="246"/>
      <c r="F22" s="363"/>
      <c r="G22" s="363"/>
      <c r="H22" s="363"/>
      <c r="I22" s="363"/>
      <c r="J22" s="363"/>
      <c r="K22" s="246"/>
      <c r="L22" s="247"/>
    </row>
    <row r="23" spans="1:36" s="40" customFormat="1" ht="19.5" customHeight="1" thickBot="1">
      <c r="A23" s="308" t="s">
        <v>54</v>
      </c>
      <c r="B23" s="132" t="s">
        <v>311</v>
      </c>
      <c r="C23" s="307" t="s">
        <v>312</v>
      </c>
      <c r="D23" s="307" t="s">
        <v>19</v>
      </c>
      <c r="E23" s="307" t="s">
        <v>20</v>
      </c>
      <c r="F23" s="282" t="s">
        <v>347</v>
      </c>
      <c r="G23" s="283"/>
      <c r="H23" s="283"/>
      <c r="I23" s="283"/>
      <c r="J23" s="284"/>
      <c r="K23" s="397" t="s">
        <v>375</v>
      </c>
      <c r="L23" s="374" t="s">
        <v>351</v>
      </c>
    </row>
    <row r="24" spans="1:36" s="40" customFormat="1">
      <c r="A24" s="308"/>
      <c r="B24" s="132"/>
      <c r="C24" s="307"/>
      <c r="D24" s="307"/>
      <c r="E24" s="307"/>
      <c r="F24" s="201" t="s">
        <v>417</v>
      </c>
      <c r="G24" s="202" t="s">
        <v>418</v>
      </c>
      <c r="H24" s="202" t="s">
        <v>419</v>
      </c>
      <c r="I24" s="202" t="s">
        <v>420</v>
      </c>
      <c r="J24" s="203" t="s">
        <v>421</v>
      </c>
      <c r="K24" s="397"/>
      <c r="L24" s="374"/>
    </row>
    <row r="25" spans="1:36" ht="78" customHeight="1">
      <c r="A25" s="308"/>
      <c r="B25" s="132"/>
      <c r="C25" s="307"/>
      <c r="D25" s="307"/>
      <c r="E25" s="307"/>
      <c r="F25" s="204">
        <f>(F8)*$F$28</f>
        <v>0.29476835999999995</v>
      </c>
      <c r="G25" s="204">
        <f>(G8)*$F$28</f>
        <v>0.31425778500000001</v>
      </c>
      <c r="H25" s="204">
        <f>(H8)*$F$28</f>
        <v>0.32400004599999999</v>
      </c>
      <c r="I25" s="204">
        <f>(I8)*$F$28</f>
        <v>0.33374230699999996</v>
      </c>
      <c r="J25" s="204">
        <f>(J8)*$F$28</f>
        <v>0.34348456799999999</v>
      </c>
      <c r="K25" s="397"/>
      <c r="L25" s="374"/>
    </row>
    <row r="26" spans="1:36" s="122" customFormat="1" ht="63" hidden="1" customHeight="1">
      <c r="A26" s="308"/>
      <c r="B26" s="104" t="s">
        <v>55</v>
      </c>
      <c r="C26" s="158" t="s">
        <v>310</v>
      </c>
      <c r="D26" s="132" t="s">
        <v>19</v>
      </c>
      <c r="E26" s="123" t="s">
        <v>20</v>
      </c>
      <c r="F26" s="213" t="e">
        <f>(G25-F25)/((G24-F24))</f>
        <v>#VALUE!</v>
      </c>
      <c r="G26" s="213" t="e">
        <f>(H25-G25)/((H24-G24))</f>
        <v>#VALUE!</v>
      </c>
      <c r="H26" s="213" t="e">
        <f>(I25-H25)/((I24-H24))</f>
        <v>#VALUE!</v>
      </c>
      <c r="I26" s="213" t="e">
        <f>(J25-I25)/((J24-I24))</f>
        <v>#VALUE!</v>
      </c>
      <c r="J26" s="213" t="e">
        <f>I26</f>
        <v>#VALUE!</v>
      </c>
      <c r="K26" s="214" t="s">
        <v>317</v>
      </c>
      <c r="L26" s="215"/>
      <c r="M26" s="20"/>
      <c r="N26" s="20"/>
      <c r="O26" s="20"/>
      <c r="P26" s="20"/>
      <c r="Q26" s="20"/>
      <c r="R26" s="20"/>
      <c r="S26" s="20"/>
      <c r="T26" s="20"/>
      <c r="U26" s="20"/>
      <c r="V26" s="20"/>
      <c r="W26" s="20"/>
      <c r="X26" s="20"/>
      <c r="Y26" s="20"/>
      <c r="Z26" s="20"/>
      <c r="AA26" s="20"/>
      <c r="AB26" s="20"/>
      <c r="AC26" s="20"/>
      <c r="AD26" s="20"/>
      <c r="AE26" s="20"/>
      <c r="AF26" s="20"/>
      <c r="AG26" s="20"/>
      <c r="AH26" s="20"/>
      <c r="AI26" s="20"/>
      <c r="AJ26" s="20"/>
    </row>
    <row r="27" spans="1:36" ht="65.25" customHeight="1">
      <c r="A27" s="157" t="s">
        <v>56</v>
      </c>
      <c r="B27" s="166" t="s">
        <v>352</v>
      </c>
      <c r="C27" s="155" t="s">
        <v>348</v>
      </c>
      <c r="D27" s="33" t="s">
        <v>19</v>
      </c>
      <c r="E27" s="33" t="s">
        <v>20</v>
      </c>
      <c r="F27" s="321">
        <v>420</v>
      </c>
      <c r="G27" s="321"/>
      <c r="H27" s="321"/>
      <c r="I27" s="321"/>
      <c r="J27" s="321"/>
      <c r="K27" s="214" t="s">
        <v>397</v>
      </c>
      <c r="L27" s="200"/>
    </row>
    <row r="28" spans="1:36" ht="110.25" customHeight="1" thickBot="1">
      <c r="A28" s="184" t="s">
        <v>363</v>
      </c>
      <c r="B28" s="152" t="s">
        <v>383</v>
      </c>
      <c r="C28" s="156" t="s">
        <v>341</v>
      </c>
      <c r="D28" s="34" t="s">
        <v>19</v>
      </c>
      <c r="E28" s="34" t="s">
        <v>20</v>
      </c>
      <c r="F28" s="387">
        <f>0.04903</f>
        <v>4.9029999999999997E-2</v>
      </c>
      <c r="G28" s="387"/>
      <c r="H28" s="387"/>
      <c r="I28" s="387"/>
      <c r="J28" s="387"/>
      <c r="K28" s="216" t="s">
        <v>376</v>
      </c>
      <c r="L28" s="217" t="s">
        <v>384</v>
      </c>
    </row>
    <row r="29" spans="1:36" s="40" customFormat="1" ht="39" customHeight="1">
      <c r="A29" s="79" t="s">
        <v>58</v>
      </c>
      <c r="B29" s="248" t="s">
        <v>59</v>
      </c>
      <c r="C29" s="249"/>
      <c r="D29" s="249"/>
      <c r="E29" s="249"/>
      <c r="F29" s="388"/>
      <c r="G29" s="389"/>
      <c r="H29" s="389"/>
      <c r="I29" s="389"/>
      <c r="J29" s="390"/>
      <c r="K29" s="252"/>
      <c r="L29" s="250"/>
    </row>
    <row r="30" spans="1:36" s="40" customFormat="1" ht="15.9" customHeight="1">
      <c r="A30" s="409" t="s">
        <v>60</v>
      </c>
      <c r="B30" s="312" t="s">
        <v>61</v>
      </c>
      <c r="C30" s="405" t="s">
        <v>332</v>
      </c>
      <c r="D30" s="304" t="s">
        <v>19</v>
      </c>
      <c r="E30" s="304" t="s">
        <v>20</v>
      </c>
      <c r="F30" s="351">
        <v>2.5</v>
      </c>
      <c r="G30" s="352"/>
      <c r="H30" s="352"/>
      <c r="I30" s="352"/>
      <c r="J30" s="353"/>
      <c r="K30" s="394" t="s">
        <v>388</v>
      </c>
      <c r="L30" s="367" t="s">
        <v>389</v>
      </c>
    </row>
    <row r="31" spans="1:36" s="40" customFormat="1" ht="18.899999999999999" customHeight="1">
      <c r="A31" s="410"/>
      <c r="B31" s="313"/>
      <c r="C31" s="406"/>
      <c r="D31" s="305"/>
      <c r="E31" s="305"/>
      <c r="F31" s="354"/>
      <c r="G31" s="355"/>
      <c r="H31" s="355"/>
      <c r="I31" s="355"/>
      <c r="J31" s="356"/>
      <c r="K31" s="395"/>
      <c r="L31" s="372"/>
    </row>
    <row r="32" spans="1:36" ht="64.5" customHeight="1">
      <c r="A32" s="410"/>
      <c r="B32" s="313"/>
      <c r="C32" s="407"/>
      <c r="D32" s="305"/>
      <c r="E32" s="305"/>
      <c r="F32" s="357"/>
      <c r="G32" s="358"/>
      <c r="H32" s="358"/>
      <c r="I32" s="358"/>
      <c r="J32" s="359"/>
      <c r="K32" s="396"/>
      <c r="L32" s="372"/>
    </row>
    <row r="33" spans="1:12" ht="57" customHeight="1">
      <c r="A33" s="410"/>
      <c r="B33" s="313"/>
      <c r="C33" s="39" t="s">
        <v>328</v>
      </c>
      <c r="D33" s="305"/>
      <c r="E33" s="305"/>
      <c r="F33" s="336">
        <v>8000</v>
      </c>
      <c r="G33" s="337"/>
      <c r="H33" s="337"/>
      <c r="I33" s="337"/>
      <c r="J33" s="338"/>
      <c r="K33" s="218" t="s">
        <v>388</v>
      </c>
      <c r="L33" s="372"/>
    </row>
    <row r="34" spans="1:12" ht="62.4" customHeight="1">
      <c r="A34" s="410"/>
      <c r="B34" s="313"/>
      <c r="C34" s="39" t="s">
        <v>329</v>
      </c>
      <c r="D34" s="305"/>
      <c r="E34" s="305"/>
      <c r="F34" s="336">
        <v>9000</v>
      </c>
      <c r="G34" s="337"/>
      <c r="H34" s="337"/>
      <c r="I34" s="337"/>
      <c r="J34" s="338"/>
      <c r="K34" s="218" t="s">
        <v>388</v>
      </c>
      <c r="L34" s="372"/>
    </row>
    <row r="35" spans="1:12" ht="53.4" customHeight="1">
      <c r="A35" s="410"/>
      <c r="B35" s="313"/>
      <c r="C35" s="39" t="s">
        <v>330</v>
      </c>
      <c r="D35" s="305"/>
      <c r="E35" s="305"/>
      <c r="F35" s="336">
        <v>10000</v>
      </c>
      <c r="G35" s="337"/>
      <c r="H35" s="337"/>
      <c r="I35" s="337"/>
      <c r="J35" s="338"/>
      <c r="K35" s="218" t="s">
        <v>388</v>
      </c>
      <c r="L35" s="372"/>
    </row>
    <row r="36" spans="1:12" ht="54.6" customHeight="1">
      <c r="A36" s="413"/>
      <c r="B36" s="314"/>
      <c r="C36" s="39" t="s">
        <v>331</v>
      </c>
      <c r="D36" s="306"/>
      <c r="E36" s="306"/>
      <c r="F36" s="336">
        <v>20</v>
      </c>
      <c r="G36" s="337"/>
      <c r="H36" s="337"/>
      <c r="I36" s="337"/>
      <c r="J36" s="338"/>
      <c r="K36" s="199" t="s">
        <v>388</v>
      </c>
      <c r="L36" s="373"/>
    </row>
    <row r="37" spans="1:12" ht="14.4" customHeight="1">
      <c r="A37" s="409" t="s">
        <v>62</v>
      </c>
      <c r="B37" s="285" t="s">
        <v>63</v>
      </c>
      <c r="C37" s="405" t="s">
        <v>333</v>
      </c>
      <c r="D37" s="285" t="s">
        <v>19</v>
      </c>
      <c r="E37" s="285" t="s">
        <v>20</v>
      </c>
      <c r="F37" s="351">
        <v>0.5</v>
      </c>
      <c r="G37" s="352"/>
      <c r="H37" s="352"/>
      <c r="I37" s="352"/>
      <c r="J37" s="353"/>
      <c r="K37" s="375" t="s">
        <v>377</v>
      </c>
      <c r="L37" s="367" t="s">
        <v>390</v>
      </c>
    </row>
    <row r="38" spans="1:12">
      <c r="A38" s="410"/>
      <c r="B38" s="408"/>
      <c r="C38" s="406"/>
      <c r="D38" s="408"/>
      <c r="E38" s="408"/>
      <c r="F38" s="354"/>
      <c r="G38" s="355"/>
      <c r="H38" s="355"/>
      <c r="I38" s="355"/>
      <c r="J38" s="356"/>
      <c r="K38" s="376"/>
      <c r="L38" s="372"/>
    </row>
    <row r="39" spans="1:12" ht="71.400000000000006" customHeight="1">
      <c r="A39" s="410"/>
      <c r="B39" s="408"/>
      <c r="C39" s="407"/>
      <c r="D39" s="408"/>
      <c r="E39" s="408"/>
      <c r="F39" s="357"/>
      <c r="G39" s="358"/>
      <c r="H39" s="358"/>
      <c r="I39" s="358"/>
      <c r="J39" s="359"/>
      <c r="K39" s="377"/>
      <c r="L39" s="372"/>
    </row>
    <row r="40" spans="1:12" ht="53.4" customHeight="1">
      <c r="A40" s="410"/>
      <c r="B40" s="408"/>
      <c r="C40" s="39" t="s">
        <v>328</v>
      </c>
      <c r="D40" s="408"/>
      <c r="E40" s="408"/>
      <c r="F40" s="336">
        <v>400</v>
      </c>
      <c r="G40" s="337"/>
      <c r="H40" s="337"/>
      <c r="I40" s="337"/>
      <c r="J40" s="338"/>
      <c r="K40" s="219" t="s">
        <v>318</v>
      </c>
      <c r="L40" s="372"/>
    </row>
    <row r="41" spans="1:12" ht="57" customHeight="1">
      <c r="A41" s="410"/>
      <c r="B41" s="408"/>
      <c r="C41" s="39" t="s">
        <v>329</v>
      </c>
      <c r="D41" s="408"/>
      <c r="E41" s="408"/>
      <c r="F41" s="336">
        <v>600</v>
      </c>
      <c r="G41" s="337"/>
      <c r="H41" s="337"/>
      <c r="I41" s="337"/>
      <c r="J41" s="338"/>
      <c r="K41" s="219" t="s">
        <v>318</v>
      </c>
      <c r="L41" s="372"/>
    </row>
    <row r="42" spans="1:12" ht="59.4" customHeight="1">
      <c r="A42" s="410"/>
      <c r="B42" s="408"/>
      <c r="C42" s="39" t="s">
        <v>330</v>
      </c>
      <c r="D42" s="408"/>
      <c r="E42" s="408"/>
      <c r="F42" s="336">
        <v>800</v>
      </c>
      <c r="G42" s="337"/>
      <c r="H42" s="337"/>
      <c r="I42" s="337"/>
      <c r="J42" s="338"/>
      <c r="K42" s="219" t="s">
        <v>318</v>
      </c>
      <c r="L42" s="372"/>
    </row>
    <row r="43" spans="1:12" ht="57.6" customHeight="1">
      <c r="A43" s="413"/>
      <c r="B43" s="286"/>
      <c r="C43" s="39" t="s">
        <v>331</v>
      </c>
      <c r="D43" s="286"/>
      <c r="E43" s="286"/>
      <c r="F43" s="336">
        <v>5</v>
      </c>
      <c r="G43" s="337"/>
      <c r="H43" s="337"/>
      <c r="I43" s="337"/>
      <c r="J43" s="338"/>
      <c r="K43" s="219" t="s">
        <v>318</v>
      </c>
      <c r="L43" s="373"/>
    </row>
    <row r="44" spans="1:12" ht="23.4" customHeight="1">
      <c r="A44" s="409" t="s">
        <v>64</v>
      </c>
      <c r="B44" s="304" t="s">
        <v>65</v>
      </c>
      <c r="C44" s="405" t="s">
        <v>334</v>
      </c>
      <c r="D44" s="304" t="s">
        <v>19</v>
      </c>
      <c r="E44" s="285" t="s">
        <v>20</v>
      </c>
      <c r="F44" s="351">
        <v>1</v>
      </c>
      <c r="G44" s="352"/>
      <c r="H44" s="352"/>
      <c r="I44" s="352"/>
      <c r="J44" s="353"/>
      <c r="K44" s="375" t="s">
        <v>318</v>
      </c>
      <c r="L44" s="367" t="s">
        <v>390</v>
      </c>
    </row>
    <row r="45" spans="1:12">
      <c r="A45" s="410"/>
      <c r="B45" s="305"/>
      <c r="C45" s="406"/>
      <c r="D45" s="305"/>
      <c r="E45" s="408"/>
      <c r="F45" s="354"/>
      <c r="G45" s="355"/>
      <c r="H45" s="355"/>
      <c r="I45" s="355"/>
      <c r="J45" s="356"/>
      <c r="K45" s="376"/>
      <c r="L45" s="372"/>
    </row>
    <row r="46" spans="1:12" ht="77.400000000000006" customHeight="1">
      <c r="A46" s="410"/>
      <c r="B46" s="305"/>
      <c r="C46" s="407"/>
      <c r="D46" s="305"/>
      <c r="E46" s="408"/>
      <c r="F46" s="357"/>
      <c r="G46" s="358"/>
      <c r="H46" s="358"/>
      <c r="I46" s="358"/>
      <c r="J46" s="359"/>
      <c r="K46" s="377"/>
      <c r="L46" s="372"/>
    </row>
    <row r="47" spans="1:12" ht="60" customHeight="1">
      <c r="A47" s="410"/>
      <c r="B47" s="305"/>
      <c r="C47" s="39" t="s">
        <v>328</v>
      </c>
      <c r="D47" s="305"/>
      <c r="E47" s="408"/>
      <c r="F47" s="336">
        <v>100</v>
      </c>
      <c r="G47" s="337"/>
      <c r="H47" s="337"/>
      <c r="I47" s="337"/>
      <c r="J47" s="338"/>
      <c r="K47" s="220" t="s">
        <v>318</v>
      </c>
      <c r="L47" s="372"/>
    </row>
    <row r="48" spans="1:12" ht="58.5" customHeight="1">
      <c r="A48" s="410"/>
      <c r="B48" s="305"/>
      <c r="C48" s="39" t="s">
        <v>329</v>
      </c>
      <c r="D48" s="305"/>
      <c r="E48" s="408"/>
      <c r="F48" s="336">
        <v>200</v>
      </c>
      <c r="G48" s="337"/>
      <c r="H48" s="337"/>
      <c r="I48" s="337"/>
      <c r="J48" s="338"/>
      <c r="K48" s="220" t="s">
        <v>318</v>
      </c>
      <c r="L48" s="372"/>
    </row>
    <row r="49" spans="1:12" ht="53.4" customHeight="1">
      <c r="A49" s="410"/>
      <c r="B49" s="305"/>
      <c r="C49" s="39" t="s">
        <v>330</v>
      </c>
      <c r="D49" s="305"/>
      <c r="E49" s="408"/>
      <c r="F49" s="336">
        <v>300</v>
      </c>
      <c r="G49" s="337"/>
      <c r="H49" s="337"/>
      <c r="I49" s="337"/>
      <c r="J49" s="338"/>
      <c r="K49" s="220" t="s">
        <v>318</v>
      </c>
      <c r="L49" s="372"/>
    </row>
    <row r="50" spans="1:12" ht="59.4" customHeight="1">
      <c r="A50" s="413"/>
      <c r="B50" s="306"/>
      <c r="C50" s="39" t="s">
        <v>331</v>
      </c>
      <c r="D50" s="306"/>
      <c r="E50" s="286"/>
      <c r="F50" s="336">
        <v>0</v>
      </c>
      <c r="G50" s="337"/>
      <c r="H50" s="337"/>
      <c r="I50" s="337"/>
      <c r="J50" s="338"/>
      <c r="K50" s="220" t="s">
        <v>318</v>
      </c>
      <c r="L50" s="373"/>
    </row>
    <row r="51" spans="1:12" ht="14.4" customHeight="1">
      <c r="A51" s="409" t="s">
        <v>66</v>
      </c>
      <c r="B51" s="304" t="s">
        <v>67</v>
      </c>
      <c r="C51" s="405" t="s">
        <v>334</v>
      </c>
      <c r="D51" s="285" t="s">
        <v>19</v>
      </c>
      <c r="E51" s="285" t="s">
        <v>20</v>
      </c>
      <c r="F51" s="351">
        <v>0.1</v>
      </c>
      <c r="G51" s="352"/>
      <c r="H51" s="352"/>
      <c r="I51" s="352"/>
      <c r="J51" s="353"/>
      <c r="K51" s="375" t="s">
        <v>68</v>
      </c>
      <c r="L51" s="367" t="s">
        <v>390</v>
      </c>
    </row>
    <row r="52" spans="1:12">
      <c r="A52" s="410"/>
      <c r="B52" s="305"/>
      <c r="C52" s="406"/>
      <c r="D52" s="408"/>
      <c r="E52" s="408"/>
      <c r="F52" s="354"/>
      <c r="G52" s="355"/>
      <c r="H52" s="355"/>
      <c r="I52" s="355"/>
      <c r="J52" s="356"/>
      <c r="K52" s="376"/>
      <c r="L52" s="372"/>
    </row>
    <row r="53" spans="1:12" ht="14.1" customHeight="1">
      <c r="A53" s="410"/>
      <c r="B53" s="305"/>
      <c r="C53" s="407"/>
      <c r="D53" s="408"/>
      <c r="E53" s="408"/>
      <c r="F53" s="357"/>
      <c r="G53" s="358"/>
      <c r="H53" s="358"/>
      <c r="I53" s="358"/>
      <c r="J53" s="359"/>
      <c r="K53" s="377"/>
      <c r="L53" s="372"/>
    </row>
    <row r="54" spans="1:12" ht="60" customHeight="1">
      <c r="A54" s="410"/>
      <c r="B54" s="305"/>
      <c r="C54" s="39" t="s">
        <v>328</v>
      </c>
      <c r="D54" s="408"/>
      <c r="E54" s="408"/>
      <c r="F54" s="336">
        <v>5</v>
      </c>
      <c r="G54" s="337"/>
      <c r="H54" s="337"/>
      <c r="I54" s="337"/>
      <c r="J54" s="338"/>
      <c r="K54" s="220" t="s">
        <v>318</v>
      </c>
      <c r="L54" s="372"/>
    </row>
    <row r="55" spans="1:12" ht="60" customHeight="1">
      <c r="A55" s="410"/>
      <c r="B55" s="305"/>
      <c r="C55" s="39" t="s">
        <v>329</v>
      </c>
      <c r="D55" s="408"/>
      <c r="E55" s="408"/>
      <c r="F55" s="336">
        <v>5</v>
      </c>
      <c r="G55" s="337"/>
      <c r="H55" s="337"/>
      <c r="I55" s="337"/>
      <c r="J55" s="338"/>
      <c r="K55" s="220" t="s">
        <v>318</v>
      </c>
      <c r="L55" s="372"/>
    </row>
    <row r="56" spans="1:12" ht="60" customHeight="1">
      <c r="A56" s="410"/>
      <c r="B56" s="305"/>
      <c r="C56" s="39" t="s">
        <v>330</v>
      </c>
      <c r="D56" s="408"/>
      <c r="E56" s="408"/>
      <c r="F56" s="336">
        <v>5</v>
      </c>
      <c r="G56" s="337"/>
      <c r="H56" s="337"/>
      <c r="I56" s="337"/>
      <c r="J56" s="338"/>
      <c r="K56" s="220" t="s">
        <v>318</v>
      </c>
      <c r="L56" s="372"/>
    </row>
    <row r="57" spans="1:12" ht="60.75" customHeight="1" thickBot="1">
      <c r="A57" s="411"/>
      <c r="B57" s="371"/>
      <c r="C57" s="39" t="s">
        <v>331</v>
      </c>
      <c r="D57" s="412"/>
      <c r="E57" s="412"/>
      <c r="F57" s="342">
        <v>5</v>
      </c>
      <c r="G57" s="343"/>
      <c r="H57" s="343"/>
      <c r="I57" s="343"/>
      <c r="J57" s="344"/>
      <c r="K57" s="221" t="s">
        <v>318</v>
      </c>
      <c r="L57" s="420"/>
    </row>
    <row r="58" spans="1:12" s="40" customFormat="1">
      <c r="A58" s="25" t="s">
        <v>69</v>
      </c>
      <c r="B58" s="245" t="s">
        <v>70</v>
      </c>
      <c r="C58" s="246"/>
      <c r="D58" s="246"/>
      <c r="E58" s="246"/>
      <c r="F58" s="345"/>
      <c r="G58" s="346"/>
      <c r="H58" s="346"/>
      <c r="I58" s="346"/>
      <c r="J58" s="347"/>
      <c r="K58" s="246"/>
      <c r="L58" s="247"/>
    </row>
    <row r="59" spans="1:12" ht="108.75" customHeight="1">
      <c r="A59" s="97" t="s">
        <v>71</v>
      </c>
      <c r="B59" s="54" t="s">
        <v>72</v>
      </c>
      <c r="C59" s="148" t="s">
        <v>73</v>
      </c>
      <c r="D59" s="33" t="s">
        <v>19</v>
      </c>
      <c r="E59" s="33" t="s">
        <v>20</v>
      </c>
      <c r="F59" s="279">
        <v>447.23</v>
      </c>
      <c r="G59" s="280"/>
      <c r="H59" s="280"/>
      <c r="I59" s="280"/>
      <c r="J59" s="281"/>
      <c r="K59" s="220" t="s">
        <v>319</v>
      </c>
      <c r="L59" s="200" t="s">
        <v>379</v>
      </c>
    </row>
    <row r="60" spans="1:12" ht="43.8" thickBot="1">
      <c r="A60" s="97" t="s">
        <v>74</v>
      </c>
      <c r="B60" s="54" t="s">
        <v>75</v>
      </c>
      <c r="C60" s="148" t="s">
        <v>76</v>
      </c>
      <c r="D60" s="33" t="s">
        <v>19</v>
      </c>
      <c r="E60" s="33" t="s">
        <v>20</v>
      </c>
      <c r="F60" s="348">
        <f>F59*F28*Carbon_Price_Ex.</f>
        <v>657.83060699999999</v>
      </c>
      <c r="G60" s="349"/>
      <c r="H60" s="349"/>
      <c r="I60" s="349"/>
      <c r="J60" s="350"/>
      <c r="K60" s="220" t="s">
        <v>378</v>
      </c>
      <c r="L60" s="200" t="s">
        <v>398</v>
      </c>
    </row>
    <row r="61" spans="1:12" s="40" customFormat="1">
      <c r="A61" s="25" t="s">
        <v>77</v>
      </c>
      <c r="B61" s="245" t="s">
        <v>78</v>
      </c>
      <c r="C61" s="246"/>
      <c r="D61" s="246"/>
      <c r="E61" s="246"/>
      <c r="F61" s="345"/>
      <c r="G61" s="346"/>
      <c r="H61" s="346"/>
      <c r="I61" s="346"/>
      <c r="J61" s="347"/>
      <c r="K61" s="246"/>
      <c r="L61" s="247"/>
    </row>
    <row r="62" spans="1:12" ht="60" customHeight="1">
      <c r="A62" s="309" t="s">
        <v>79</v>
      </c>
      <c r="B62" s="147" t="s">
        <v>80</v>
      </c>
      <c r="C62" s="147" t="s">
        <v>81</v>
      </c>
      <c r="D62" s="33" t="s">
        <v>19</v>
      </c>
      <c r="E62" s="33" t="s">
        <v>20</v>
      </c>
      <c r="F62" s="279">
        <v>350</v>
      </c>
      <c r="G62" s="280"/>
      <c r="H62" s="280"/>
      <c r="I62" s="280"/>
      <c r="J62" s="281"/>
      <c r="K62" s="421" t="s">
        <v>391</v>
      </c>
      <c r="L62" s="360" t="s">
        <v>362</v>
      </c>
    </row>
    <row r="63" spans="1:12" ht="45.75" customHeight="1">
      <c r="A63" s="309"/>
      <c r="B63" s="147" t="s">
        <v>82</v>
      </c>
      <c r="C63" s="147" t="s">
        <v>81</v>
      </c>
      <c r="D63" s="33" t="s">
        <v>19</v>
      </c>
      <c r="E63" s="33" t="s">
        <v>20</v>
      </c>
      <c r="F63" s="279">
        <v>400</v>
      </c>
      <c r="G63" s="280"/>
      <c r="H63" s="280"/>
      <c r="I63" s="280"/>
      <c r="J63" s="281"/>
      <c r="K63" s="422"/>
      <c r="L63" s="361"/>
    </row>
    <row r="64" spans="1:12" ht="43.2">
      <c r="A64" s="309"/>
      <c r="B64" s="147" t="s">
        <v>83</v>
      </c>
      <c r="C64" s="147" t="s">
        <v>81</v>
      </c>
      <c r="D64" s="33" t="s">
        <v>19</v>
      </c>
      <c r="E64" s="33" t="s">
        <v>20</v>
      </c>
      <c r="F64" s="279">
        <v>450</v>
      </c>
      <c r="G64" s="280"/>
      <c r="H64" s="280"/>
      <c r="I64" s="280"/>
      <c r="J64" s="281"/>
      <c r="K64" s="423"/>
      <c r="L64" s="362"/>
    </row>
    <row r="65" spans="1:12" ht="43.2">
      <c r="A65" s="309" t="s">
        <v>84</v>
      </c>
      <c r="B65" s="147" t="s">
        <v>85</v>
      </c>
      <c r="C65" s="147" t="s">
        <v>324</v>
      </c>
      <c r="D65" s="33" t="s">
        <v>19</v>
      </c>
      <c r="E65" s="33" t="s">
        <v>20</v>
      </c>
      <c r="F65" s="279">
        <v>7</v>
      </c>
      <c r="G65" s="280"/>
      <c r="H65" s="280"/>
      <c r="I65" s="280"/>
      <c r="J65" s="281"/>
      <c r="K65" s="421" t="s">
        <v>393</v>
      </c>
      <c r="L65" s="417" t="s">
        <v>392</v>
      </c>
    </row>
    <row r="66" spans="1:12" ht="43.2">
      <c r="A66" s="309"/>
      <c r="B66" s="147" t="s">
        <v>86</v>
      </c>
      <c r="C66" s="147" t="s">
        <v>324</v>
      </c>
      <c r="D66" s="33" t="s">
        <v>19</v>
      </c>
      <c r="E66" s="33" t="s">
        <v>20</v>
      </c>
      <c r="F66" s="279">
        <v>8</v>
      </c>
      <c r="G66" s="280"/>
      <c r="H66" s="280"/>
      <c r="I66" s="280"/>
      <c r="J66" s="281"/>
      <c r="K66" s="422"/>
      <c r="L66" s="418"/>
    </row>
    <row r="67" spans="1:12" ht="43.2">
      <c r="A67" s="309"/>
      <c r="B67" s="147" t="s">
        <v>87</v>
      </c>
      <c r="C67" s="147" t="s">
        <v>324</v>
      </c>
      <c r="D67" s="33" t="s">
        <v>19</v>
      </c>
      <c r="E67" s="33" t="s">
        <v>20</v>
      </c>
      <c r="F67" s="279">
        <v>9</v>
      </c>
      <c r="G67" s="280"/>
      <c r="H67" s="280"/>
      <c r="I67" s="280"/>
      <c r="J67" s="281"/>
      <c r="K67" s="423"/>
      <c r="L67" s="419"/>
    </row>
    <row r="68" spans="1:12" ht="75" customHeight="1">
      <c r="A68" s="309" t="s">
        <v>88</v>
      </c>
      <c r="B68" s="28" t="s">
        <v>89</v>
      </c>
      <c r="C68" s="147" t="s">
        <v>90</v>
      </c>
      <c r="D68" s="33" t="s">
        <v>19</v>
      </c>
      <c r="E68" s="33" t="s">
        <v>20</v>
      </c>
      <c r="F68" s="339">
        <f>(F62*$F$28-F74*$F$27/1000)*Carbon_Price_Ex.</f>
        <v>325.81499999999994</v>
      </c>
      <c r="G68" s="340"/>
      <c r="H68" s="340"/>
      <c r="I68" s="340"/>
      <c r="J68" s="341"/>
      <c r="K68" s="421" t="s">
        <v>396</v>
      </c>
      <c r="L68" s="360" t="s">
        <v>394</v>
      </c>
    </row>
    <row r="69" spans="1:12" ht="75" customHeight="1">
      <c r="A69" s="309"/>
      <c r="B69" s="28" t="s">
        <v>91</v>
      </c>
      <c r="C69" s="147" t="s">
        <v>90</v>
      </c>
      <c r="D69" s="33" t="s">
        <v>19</v>
      </c>
      <c r="E69" s="33" t="s">
        <v>20</v>
      </c>
      <c r="F69" s="339">
        <f>(F63*$F$28-F75*$F$27/1000)*Carbon_Price_Ex.</f>
        <v>336.35999999999996</v>
      </c>
      <c r="G69" s="340"/>
      <c r="H69" s="340"/>
      <c r="I69" s="340"/>
      <c r="J69" s="341"/>
      <c r="K69" s="422"/>
      <c r="L69" s="361"/>
    </row>
    <row r="70" spans="1:12" ht="75" customHeight="1">
      <c r="A70" s="309"/>
      <c r="B70" s="28" t="s">
        <v>92</v>
      </c>
      <c r="C70" s="147" t="s">
        <v>90</v>
      </c>
      <c r="D70" s="33" t="s">
        <v>19</v>
      </c>
      <c r="E70" s="33" t="s">
        <v>20</v>
      </c>
      <c r="F70" s="339">
        <f>(F64*$F$28-F76*$F$27/1000)*Carbon_Price_Ex.</f>
        <v>346.90499999999992</v>
      </c>
      <c r="G70" s="340"/>
      <c r="H70" s="340"/>
      <c r="I70" s="340"/>
      <c r="J70" s="341"/>
      <c r="K70" s="423"/>
      <c r="L70" s="362"/>
    </row>
    <row r="71" spans="1:12" ht="43.2">
      <c r="A71" s="310" t="s">
        <v>93</v>
      </c>
      <c r="B71" s="28" t="s">
        <v>94</v>
      </c>
      <c r="C71" s="147" t="s">
        <v>90</v>
      </c>
      <c r="D71" s="33" t="s">
        <v>19</v>
      </c>
      <c r="E71" s="33" t="s">
        <v>20</v>
      </c>
      <c r="F71" s="339">
        <f>F33+F40+F47+F54</f>
        <v>8505</v>
      </c>
      <c r="G71" s="340"/>
      <c r="H71" s="340"/>
      <c r="I71" s="340"/>
      <c r="J71" s="341"/>
      <c r="K71" s="414" t="s">
        <v>323</v>
      </c>
      <c r="L71" s="417" t="s">
        <v>323</v>
      </c>
    </row>
    <row r="72" spans="1:12" ht="43.2">
      <c r="A72" s="311"/>
      <c r="B72" s="28" t="s">
        <v>95</v>
      </c>
      <c r="C72" s="147" t="s">
        <v>90</v>
      </c>
      <c r="D72" s="33" t="s">
        <v>19</v>
      </c>
      <c r="E72" s="33" t="s">
        <v>20</v>
      </c>
      <c r="F72" s="339">
        <f>F34+F41+F48+F55</f>
        <v>9805</v>
      </c>
      <c r="G72" s="340"/>
      <c r="H72" s="340"/>
      <c r="I72" s="340"/>
      <c r="J72" s="341"/>
      <c r="K72" s="415"/>
      <c r="L72" s="418"/>
    </row>
    <row r="73" spans="1:12" ht="43.2">
      <c r="A73" s="311"/>
      <c r="B73" s="106" t="s">
        <v>96</v>
      </c>
      <c r="C73" s="135" t="s">
        <v>90</v>
      </c>
      <c r="D73" s="53" t="s">
        <v>19</v>
      </c>
      <c r="E73" s="53" t="s">
        <v>20</v>
      </c>
      <c r="F73" s="339">
        <f>F35+F42+F49+F56</f>
        <v>11105</v>
      </c>
      <c r="G73" s="340"/>
      <c r="H73" s="340"/>
      <c r="I73" s="340"/>
      <c r="J73" s="341"/>
      <c r="K73" s="416"/>
      <c r="L73" s="419"/>
    </row>
    <row r="74" spans="1:12" ht="43.2">
      <c r="A74" s="276" t="s">
        <v>322</v>
      </c>
      <c r="B74" s="182" t="s">
        <v>357</v>
      </c>
      <c r="C74" s="158" t="s">
        <v>360</v>
      </c>
      <c r="D74" s="33" t="s">
        <v>19</v>
      </c>
      <c r="E74" s="33" t="s">
        <v>20</v>
      </c>
      <c r="F74" s="279">
        <v>15</v>
      </c>
      <c r="G74" s="280"/>
      <c r="H74" s="280"/>
      <c r="I74" s="280"/>
      <c r="J74" s="281"/>
      <c r="K74" s="414" t="s">
        <v>395</v>
      </c>
      <c r="L74" s="417" t="s">
        <v>362</v>
      </c>
    </row>
    <row r="75" spans="1:12" ht="43.2">
      <c r="A75" s="277"/>
      <c r="B75" s="182" t="s">
        <v>358</v>
      </c>
      <c r="C75" s="158" t="s">
        <v>361</v>
      </c>
      <c r="D75" s="33" t="s">
        <v>19</v>
      </c>
      <c r="E75" s="33" t="s">
        <v>20</v>
      </c>
      <c r="F75" s="279">
        <v>20</v>
      </c>
      <c r="G75" s="280"/>
      <c r="H75" s="280"/>
      <c r="I75" s="280"/>
      <c r="J75" s="281"/>
      <c r="K75" s="415"/>
      <c r="L75" s="418"/>
    </row>
    <row r="76" spans="1:12" ht="43.8" thickBot="1">
      <c r="A76" s="278"/>
      <c r="B76" s="183" t="s">
        <v>359</v>
      </c>
      <c r="C76" s="30" t="s">
        <v>361</v>
      </c>
      <c r="D76" s="34" t="s">
        <v>19</v>
      </c>
      <c r="E76" s="34" t="s">
        <v>20</v>
      </c>
      <c r="F76" s="282">
        <v>25</v>
      </c>
      <c r="G76" s="283"/>
      <c r="H76" s="283"/>
      <c r="I76" s="283"/>
      <c r="J76" s="284"/>
      <c r="K76" s="416"/>
      <c r="L76" s="419"/>
    </row>
    <row r="77" spans="1:12" s="40" customFormat="1">
      <c r="A77" s="79" t="s">
        <v>97</v>
      </c>
      <c r="B77" s="248" t="s">
        <v>98</v>
      </c>
      <c r="C77" s="249"/>
      <c r="D77" s="249"/>
      <c r="E77" s="249"/>
      <c r="F77" s="330"/>
      <c r="G77" s="331"/>
      <c r="H77" s="331"/>
      <c r="I77" s="331"/>
      <c r="J77" s="332"/>
      <c r="K77" s="249"/>
      <c r="L77" s="250"/>
    </row>
    <row r="78" spans="1:12" ht="45" thickBot="1">
      <c r="A78" s="38" t="s">
        <v>99</v>
      </c>
      <c r="B78" s="81" t="s">
        <v>100</v>
      </c>
      <c r="C78" s="30" t="s">
        <v>101</v>
      </c>
      <c r="D78" s="34" t="s">
        <v>19</v>
      </c>
      <c r="E78" s="34" t="s">
        <v>20</v>
      </c>
      <c r="F78" s="333">
        <v>0</v>
      </c>
      <c r="G78" s="334"/>
      <c r="H78" s="334"/>
      <c r="I78" s="334"/>
      <c r="J78" s="335"/>
      <c r="K78" s="222"/>
      <c r="L78" s="208" t="s">
        <v>320</v>
      </c>
    </row>
  </sheetData>
  <autoFilter ref="B2:L2"/>
  <mergeCells count="131">
    <mergeCell ref="K74:K76"/>
    <mergeCell ref="L74:L76"/>
    <mergeCell ref="L51:L57"/>
    <mergeCell ref="K62:K64"/>
    <mergeCell ref="L62:L64"/>
    <mergeCell ref="K65:K67"/>
    <mergeCell ref="L65:L67"/>
    <mergeCell ref="L68:L70"/>
    <mergeCell ref="K68:K70"/>
    <mergeCell ref="K71:K73"/>
    <mergeCell ref="L71:L73"/>
    <mergeCell ref="C30:C32"/>
    <mergeCell ref="C37:C39"/>
    <mergeCell ref="C44:C46"/>
    <mergeCell ref="C51:C53"/>
    <mergeCell ref="D37:D43"/>
    <mergeCell ref="E37:E43"/>
    <mergeCell ref="A51:A57"/>
    <mergeCell ref="B51:B57"/>
    <mergeCell ref="D44:D50"/>
    <mergeCell ref="E44:E50"/>
    <mergeCell ref="D51:D57"/>
    <mergeCell ref="E51:E57"/>
    <mergeCell ref="A37:A43"/>
    <mergeCell ref="B37:B43"/>
    <mergeCell ref="A44:A50"/>
    <mergeCell ref="B44:B50"/>
    <mergeCell ref="A30:A36"/>
    <mergeCell ref="F73:J73"/>
    <mergeCell ref="D30:D36"/>
    <mergeCell ref="K51:K53"/>
    <mergeCell ref="F29:J29"/>
    <mergeCell ref="K5:K7"/>
    <mergeCell ref="K30:K32"/>
    <mergeCell ref="K37:K39"/>
    <mergeCell ref="K23:K25"/>
    <mergeCell ref="F50:J50"/>
    <mergeCell ref="F43:J43"/>
    <mergeCell ref="F44:J46"/>
    <mergeCell ref="F34:J34"/>
    <mergeCell ref="F35:J35"/>
    <mergeCell ref="F36:J36"/>
    <mergeCell ref="F27:J27"/>
    <mergeCell ref="F33:J33"/>
    <mergeCell ref="F18:J18"/>
    <mergeCell ref="F19:J19"/>
    <mergeCell ref="F20:J20"/>
    <mergeCell ref="F21:J21"/>
    <mergeCell ref="F23:J23"/>
    <mergeCell ref="L5:L7"/>
    <mergeCell ref="F40:J40"/>
    <mergeCell ref="F41:J41"/>
    <mergeCell ref="F42:J42"/>
    <mergeCell ref="F47:J47"/>
    <mergeCell ref="F22:J22"/>
    <mergeCell ref="D5:D6"/>
    <mergeCell ref="E5:E6"/>
    <mergeCell ref="F10:J10"/>
    <mergeCell ref="F11:J11"/>
    <mergeCell ref="L13:L14"/>
    <mergeCell ref="K11:K12"/>
    <mergeCell ref="D16:D17"/>
    <mergeCell ref="L37:L43"/>
    <mergeCell ref="L30:L36"/>
    <mergeCell ref="L44:L50"/>
    <mergeCell ref="L23:L25"/>
    <mergeCell ref="K44:K46"/>
    <mergeCell ref="F13:J13"/>
    <mergeCell ref="F14:J14"/>
    <mergeCell ref="F15:J15"/>
    <mergeCell ref="F28:J28"/>
    <mergeCell ref="F30:J32"/>
    <mergeCell ref="F37:J39"/>
    <mergeCell ref="F77:J77"/>
    <mergeCell ref="F78:J78"/>
    <mergeCell ref="F48:J48"/>
    <mergeCell ref="F49:J49"/>
    <mergeCell ref="F54:J54"/>
    <mergeCell ref="F55:J55"/>
    <mergeCell ref="F56:J56"/>
    <mergeCell ref="F67:J67"/>
    <mergeCell ref="F68:J68"/>
    <mergeCell ref="F69:J69"/>
    <mergeCell ref="F70:J70"/>
    <mergeCell ref="F71:J71"/>
    <mergeCell ref="F62:J62"/>
    <mergeCell ref="F63:J63"/>
    <mergeCell ref="F64:J64"/>
    <mergeCell ref="F65:J65"/>
    <mergeCell ref="F66:J66"/>
    <mergeCell ref="F57:J57"/>
    <mergeCell ref="F58:J58"/>
    <mergeCell ref="F59:J59"/>
    <mergeCell ref="F60:J60"/>
    <mergeCell ref="F61:J61"/>
    <mergeCell ref="F51:J53"/>
    <mergeCell ref="F72:J72"/>
    <mergeCell ref="F2:J2"/>
    <mergeCell ref="F3:J3"/>
    <mergeCell ref="F4:J4"/>
    <mergeCell ref="F5:J5"/>
    <mergeCell ref="F9:J9"/>
    <mergeCell ref="A13:A14"/>
    <mergeCell ref="B13:B14"/>
    <mergeCell ref="C13:C14"/>
    <mergeCell ref="D13:D14"/>
    <mergeCell ref="A5:A8"/>
    <mergeCell ref="A74:A76"/>
    <mergeCell ref="F74:J74"/>
    <mergeCell ref="F75:J75"/>
    <mergeCell ref="F76:J76"/>
    <mergeCell ref="D11:D12"/>
    <mergeCell ref="C16:C17"/>
    <mergeCell ref="B16:B17"/>
    <mergeCell ref="A16:A17"/>
    <mergeCell ref="A11:A12"/>
    <mergeCell ref="B11:B12"/>
    <mergeCell ref="C11:C12"/>
    <mergeCell ref="F12:J12"/>
    <mergeCell ref="F16:J16"/>
    <mergeCell ref="F17:J17"/>
    <mergeCell ref="E30:E36"/>
    <mergeCell ref="E23:E25"/>
    <mergeCell ref="D23:D25"/>
    <mergeCell ref="C23:C25"/>
    <mergeCell ref="A23:A26"/>
    <mergeCell ref="A62:A64"/>
    <mergeCell ref="A65:A67"/>
    <mergeCell ref="A68:A70"/>
    <mergeCell ref="A71:A73"/>
    <mergeCell ref="B30:B3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25" zoomScale="40" zoomScaleNormal="40" workbookViewId="0">
      <selection activeCell="D32" sqref="D32"/>
    </sheetView>
  </sheetViews>
  <sheetFormatPr defaultColWidth="8.88671875" defaultRowHeight="14.4"/>
  <cols>
    <col min="1" max="1" width="4.109375" style="40" customWidth="1"/>
    <col min="2" max="2" width="31.44140625" style="44" customWidth="1"/>
    <col min="3" max="3" width="73.33203125" style="43" customWidth="1"/>
    <col min="4" max="4" width="82.6640625" style="40" customWidth="1"/>
    <col min="5" max="5" width="71.88671875" style="40" customWidth="1"/>
    <col min="6" max="16384" width="8.88671875" style="40"/>
  </cols>
  <sheetData>
    <row r="1" spans="1:5" s="424" customFormat="1" ht="18">
      <c r="A1" s="424" t="s">
        <v>102</v>
      </c>
    </row>
    <row r="2" spans="1:5" ht="15" thickBot="1">
      <c r="A2" s="47" t="s">
        <v>103</v>
      </c>
      <c r="B2" s="48" t="s">
        <v>104</v>
      </c>
      <c r="C2" s="49" t="s">
        <v>105</v>
      </c>
      <c r="D2" s="50" t="s">
        <v>106</v>
      </c>
      <c r="E2" s="50" t="s">
        <v>107</v>
      </c>
    </row>
    <row r="3" spans="1:5" s="3" customFormat="1" ht="78" customHeight="1">
      <c r="A3" s="55" t="s">
        <v>14</v>
      </c>
      <c r="B3" s="56" t="s">
        <v>15</v>
      </c>
      <c r="C3" s="57" t="s">
        <v>108</v>
      </c>
      <c r="D3" s="57"/>
      <c r="E3" s="58"/>
    </row>
    <row r="4" spans="1:5" s="3" customFormat="1" ht="43.2">
      <c r="A4" s="59" t="s">
        <v>109</v>
      </c>
      <c r="B4" s="23" t="s">
        <v>17</v>
      </c>
      <c r="C4" s="23" t="s">
        <v>110</v>
      </c>
      <c r="D4" s="60" t="s">
        <v>111</v>
      </c>
      <c r="E4" s="61" t="s">
        <v>112</v>
      </c>
    </row>
    <row r="5" spans="1:5" s="3" customFormat="1" ht="57.6">
      <c r="A5" s="59" t="s">
        <v>113</v>
      </c>
      <c r="B5" s="23" t="s">
        <v>22</v>
      </c>
      <c r="C5" s="23" t="s">
        <v>114</v>
      </c>
      <c r="D5" s="62" t="s">
        <v>115</v>
      </c>
      <c r="E5" s="63"/>
    </row>
    <row r="6" spans="1:5" s="3" customFormat="1" ht="29.4" thickBot="1">
      <c r="A6" s="88" t="s">
        <v>25</v>
      </c>
      <c r="B6" s="89" t="s">
        <v>26</v>
      </c>
      <c r="C6" s="89" t="s">
        <v>116</v>
      </c>
      <c r="D6" s="161" t="s">
        <v>117</v>
      </c>
      <c r="E6" s="162"/>
    </row>
    <row r="7" spans="1:5" s="3" customFormat="1" ht="144">
      <c r="A7" s="55" t="s">
        <v>28</v>
      </c>
      <c r="B7" s="56" t="s">
        <v>29</v>
      </c>
      <c r="C7" s="57" t="s">
        <v>118</v>
      </c>
      <c r="D7" s="52"/>
      <c r="E7" s="71"/>
    </row>
    <row r="8" spans="1:5" s="3" customFormat="1" ht="158.4">
      <c r="A8" s="59" t="s">
        <v>119</v>
      </c>
      <c r="B8" s="23" t="s">
        <v>120</v>
      </c>
      <c r="C8" s="23" t="s">
        <v>121</v>
      </c>
      <c r="D8" s="45" t="s">
        <v>122</v>
      </c>
      <c r="E8" s="63" t="s">
        <v>480</v>
      </c>
    </row>
    <row r="9" spans="1:5" ht="219.6" customHeight="1">
      <c r="A9" s="59" t="s">
        <v>123</v>
      </c>
      <c r="B9" s="23" t="s">
        <v>124</v>
      </c>
      <c r="C9" s="23" t="s">
        <v>125</v>
      </c>
      <c r="D9" s="23" t="s">
        <v>126</v>
      </c>
      <c r="E9" s="63" t="s">
        <v>481</v>
      </c>
    </row>
    <row r="10" spans="1:5" s="3" customFormat="1" ht="28.8">
      <c r="A10" s="59" t="s">
        <v>38</v>
      </c>
      <c r="B10" s="23" t="s">
        <v>39</v>
      </c>
      <c r="C10" s="23" t="s">
        <v>127</v>
      </c>
      <c r="D10" s="45" t="s">
        <v>128</v>
      </c>
      <c r="E10" s="64"/>
    </row>
    <row r="11" spans="1:5" s="3" customFormat="1" ht="15" thickBot="1">
      <c r="A11" s="65" t="s">
        <v>342</v>
      </c>
      <c r="B11" s="51" t="s">
        <v>29</v>
      </c>
      <c r="C11" s="51" t="s">
        <v>399</v>
      </c>
      <c r="D11" s="74" t="s">
        <v>316</v>
      </c>
      <c r="E11" s="66" t="s">
        <v>316</v>
      </c>
    </row>
    <row r="12" spans="1:5" ht="28.8">
      <c r="A12" s="163" t="s">
        <v>41</v>
      </c>
      <c r="B12" s="85" t="s">
        <v>42</v>
      </c>
      <c r="C12" s="91" t="s">
        <v>129</v>
      </c>
      <c r="D12" s="91"/>
      <c r="E12" s="164" t="s">
        <v>130</v>
      </c>
    </row>
    <row r="13" spans="1:5" ht="30" customHeight="1">
      <c r="A13" s="59" t="s">
        <v>43</v>
      </c>
      <c r="B13" s="23" t="s">
        <v>131</v>
      </c>
      <c r="C13" s="23" t="s">
        <v>132</v>
      </c>
      <c r="D13" s="89" t="s">
        <v>133</v>
      </c>
      <c r="E13" s="68"/>
    </row>
    <row r="14" spans="1:5" ht="57.6">
      <c r="A14" s="59" t="s">
        <v>46</v>
      </c>
      <c r="B14" s="23" t="s">
        <v>47</v>
      </c>
      <c r="C14" s="23" t="s">
        <v>134</v>
      </c>
      <c r="D14" s="89" t="s">
        <v>482</v>
      </c>
      <c r="E14" s="69"/>
    </row>
    <row r="15" spans="1:5" ht="46.95" customHeight="1" thickBot="1">
      <c r="A15" s="88" t="s">
        <v>49</v>
      </c>
      <c r="B15" s="89" t="s">
        <v>136</v>
      </c>
      <c r="C15" s="89" t="s">
        <v>137</v>
      </c>
      <c r="D15" s="89" t="s">
        <v>482</v>
      </c>
      <c r="E15" s="83"/>
    </row>
    <row r="16" spans="1:5" ht="42" customHeight="1">
      <c r="A16" s="55" t="s">
        <v>52</v>
      </c>
      <c r="B16" s="56" t="s">
        <v>53</v>
      </c>
      <c r="C16" s="52" t="s">
        <v>138</v>
      </c>
      <c r="D16" s="52"/>
      <c r="E16" s="77"/>
    </row>
    <row r="17" spans="1:5" ht="262.5" customHeight="1">
      <c r="A17" s="150" t="s">
        <v>54</v>
      </c>
      <c r="B17" s="23" t="s">
        <v>139</v>
      </c>
      <c r="C17" s="23" t="s">
        <v>476</v>
      </c>
      <c r="D17" s="23" t="s">
        <v>477</v>
      </c>
      <c r="E17" s="151"/>
    </row>
    <row r="18" spans="1:5" ht="28.8">
      <c r="A18" s="103" t="s">
        <v>56</v>
      </c>
      <c r="B18" s="134" t="s">
        <v>352</v>
      </c>
      <c r="C18" s="62" t="s">
        <v>400</v>
      </c>
      <c r="D18" s="62" t="s">
        <v>401</v>
      </c>
      <c r="E18" s="151"/>
    </row>
    <row r="19" spans="1:5" ht="58.2" thickBot="1">
      <c r="A19" s="179" t="s">
        <v>363</v>
      </c>
      <c r="B19" s="180" t="s">
        <v>383</v>
      </c>
      <c r="C19" s="181" t="s">
        <v>402</v>
      </c>
      <c r="D19" s="181" t="s">
        <v>405</v>
      </c>
      <c r="E19" s="149"/>
    </row>
    <row r="20" spans="1:5" ht="100.8">
      <c r="A20" s="84" t="s">
        <v>58</v>
      </c>
      <c r="B20" s="85" t="s">
        <v>59</v>
      </c>
      <c r="C20" s="91" t="s">
        <v>140</v>
      </c>
      <c r="D20" s="92"/>
      <c r="E20" s="93"/>
    </row>
    <row r="21" spans="1:5" ht="333.6" customHeight="1">
      <c r="A21" s="72" t="s">
        <v>60</v>
      </c>
      <c r="B21" s="23" t="s">
        <v>61</v>
      </c>
      <c r="C21" s="23" t="s">
        <v>141</v>
      </c>
      <c r="D21" s="18" t="s">
        <v>142</v>
      </c>
      <c r="E21" s="425" t="s">
        <v>143</v>
      </c>
    </row>
    <row r="22" spans="1:5" ht="244.8">
      <c r="A22" s="72" t="s">
        <v>62</v>
      </c>
      <c r="B22" s="23" t="s">
        <v>144</v>
      </c>
      <c r="C22" s="23" t="s">
        <v>145</v>
      </c>
      <c r="D22" s="23" t="s">
        <v>478</v>
      </c>
      <c r="E22" s="426"/>
    </row>
    <row r="23" spans="1:5" ht="129.6">
      <c r="A23" s="72" t="s">
        <v>64</v>
      </c>
      <c r="B23" s="23" t="s">
        <v>65</v>
      </c>
      <c r="C23" s="23" t="s">
        <v>147</v>
      </c>
      <c r="D23" s="45" t="s">
        <v>148</v>
      </c>
      <c r="E23" s="426"/>
    </row>
    <row r="24" spans="1:5" ht="155.25" customHeight="1" thickBot="1">
      <c r="A24" s="98" t="s">
        <v>149</v>
      </c>
      <c r="B24" s="99" t="s">
        <v>150</v>
      </c>
      <c r="C24" s="99" t="s">
        <v>151</v>
      </c>
      <c r="D24" s="100" t="s">
        <v>152</v>
      </c>
      <c r="E24" s="426"/>
    </row>
    <row r="25" spans="1:5">
      <c r="A25" s="70" t="s">
        <v>153</v>
      </c>
      <c r="B25" s="56" t="s">
        <v>70</v>
      </c>
      <c r="C25" s="52" t="s">
        <v>154</v>
      </c>
      <c r="D25" s="75"/>
      <c r="E25" s="76"/>
    </row>
    <row r="26" spans="1:5" s="3" customFormat="1" ht="44.4" customHeight="1">
      <c r="A26" s="72" t="s">
        <v>155</v>
      </c>
      <c r="B26" s="23" t="s">
        <v>156</v>
      </c>
      <c r="C26" s="23" t="s">
        <v>157</v>
      </c>
      <c r="D26" s="23" t="s">
        <v>158</v>
      </c>
      <c r="E26" s="64"/>
    </row>
    <row r="27" spans="1:5" s="3" customFormat="1" ht="102" customHeight="1" thickBot="1">
      <c r="A27" s="98" t="s">
        <v>74</v>
      </c>
      <c r="B27" s="89" t="s">
        <v>159</v>
      </c>
      <c r="C27" s="89" t="s">
        <v>160</v>
      </c>
      <c r="D27" s="89" t="s">
        <v>161</v>
      </c>
      <c r="E27" s="162"/>
    </row>
    <row r="28" spans="1:5" ht="28.8">
      <c r="A28" s="70" t="s">
        <v>162</v>
      </c>
      <c r="B28" s="56" t="s">
        <v>78</v>
      </c>
      <c r="C28" s="52" t="s">
        <v>163</v>
      </c>
      <c r="D28" s="75"/>
      <c r="E28" s="77"/>
    </row>
    <row r="29" spans="1:5" ht="86.4">
      <c r="A29" s="72" t="s">
        <v>164</v>
      </c>
      <c r="B29" s="23" t="s">
        <v>165</v>
      </c>
      <c r="C29" s="23" t="s">
        <v>166</v>
      </c>
      <c r="D29" s="23" t="s">
        <v>167</v>
      </c>
      <c r="E29" s="68"/>
    </row>
    <row r="30" spans="1:5" ht="144">
      <c r="A30" s="72" t="s">
        <v>168</v>
      </c>
      <c r="B30" s="23" t="s">
        <v>169</v>
      </c>
      <c r="C30" s="23" t="s">
        <v>479</v>
      </c>
      <c r="D30" s="45" t="s">
        <v>170</v>
      </c>
      <c r="E30" s="68"/>
    </row>
    <row r="31" spans="1:5" ht="158.4">
      <c r="A31" s="72" t="s">
        <v>88</v>
      </c>
      <c r="B31" s="23" t="s">
        <v>171</v>
      </c>
      <c r="C31" s="23" t="s">
        <v>172</v>
      </c>
      <c r="D31" s="78" t="s">
        <v>173</v>
      </c>
      <c r="E31" s="68"/>
    </row>
    <row r="32" spans="1:5" ht="72">
      <c r="A32" s="72" t="s">
        <v>93</v>
      </c>
      <c r="B32" s="23" t="s">
        <v>174</v>
      </c>
      <c r="C32" s="23" t="s">
        <v>175</v>
      </c>
      <c r="D32" s="78" t="s">
        <v>176</v>
      </c>
      <c r="E32" s="68"/>
    </row>
    <row r="33" spans="1:5" ht="29.4" thickBot="1">
      <c r="A33" s="73" t="s">
        <v>322</v>
      </c>
      <c r="B33" s="51" t="s">
        <v>356</v>
      </c>
      <c r="C33" s="51" t="s">
        <v>404</v>
      </c>
      <c r="D33" s="175" t="s">
        <v>403</v>
      </c>
      <c r="E33" s="86"/>
    </row>
    <row r="34" spans="1:5">
      <c r="A34" s="176" t="s">
        <v>97</v>
      </c>
      <c r="B34" s="171" t="s">
        <v>177</v>
      </c>
      <c r="C34" s="172"/>
      <c r="D34" s="173"/>
      <c r="E34" s="174"/>
    </row>
    <row r="35" spans="1:5" ht="67.5" customHeight="1" thickBot="1">
      <c r="A35" s="73" t="s">
        <v>178</v>
      </c>
      <c r="B35" s="107" t="s">
        <v>100</v>
      </c>
      <c r="C35" s="107" t="s">
        <v>411</v>
      </c>
      <c r="D35" s="107"/>
      <c r="E35" s="7"/>
    </row>
  </sheetData>
  <autoFilter ref="A2:C7"/>
  <mergeCells count="2">
    <mergeCell ref="A1:XFD1"/>
    <mergeCell ref="E21:E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77"/>
  <sheetViews>
    <sheetView topLeftCell="A65" zoomScale="40" zoomScaleNormal="40" workbookViewId="0">
      <selection activeCell="B76" sqref="B76:L76"/>
    </sheetView>
  </sheetViews>
  <sheetFormatPr defaultColWidth="8.6640625" defaultRowHeight="14.4"/>
  <cols>
    <col min="1" max="1" width="6.88671875" style="20" bestFit="1" customWidth="1"/>
    <col min="2" max="2" width="29.33203125" style="20" customWidth="1"/>
    <col min="3" max="3" width="29.44140625" style="20" customWidth="1"/>
    <col min="4" max="5" width="39.44140625" style="20" customWidth="1"/>
    <col min="6" max="6" width="16.109375" style="20" customWidth="1"/>
    <col min="7" max="7" width="15.44140625" style="20" customWidth="1"/>
    <col min="8" max="8" width="11.44140625" style="20" customWidth="1"/>
    <col min="9" max="9" width="13.88671875" style="20" customWidth="1"/>
    <col min="10" max="10" width="18.44140625" style="20" customWidth="1"/>
    <col min="11" max="11" width="33" style="20" customWidth="1"/>
    <col min="12" max="12" width="38.33203125" style="20" customWidth="1"/>
    <col min="13" max="13" width="8.6640625" style="20"/>
    <col min="14" max="14" width="25.5546875" style="20" customWidth="1"/>
    <col min="15" max="15" width="16.88671875" style="20" customWidth="1"/>
    <col min="16" max="16384" width="8.6640625" style="20"/>
  </cols>
  <sheetData>
    <row r="1" spans="1:22" ht="15" thickBot="1">
      <c r="B1" s="21" t="s">
        <v>7</v>
      </c>
    </row>
    <row r="2" spans="1:22" ht="43.8" thickBot="1">
      <c r="A2" s="35"/>
      <c r="B2" s="36" t="s">
        <v>8</v>
      </c>
      <c r="C2" s="37" t="s">
        <v>9</v>
      </c>
      <c r="D2" s="36" t="s">
        <v>10</v>
      </c>
      <c r="E2" s="37" t="s">
        <v>473</v>
      </c>
      <c r="F2" s="315" t="s">
        <v>11</v>
      </c>
      <c r="G2" s="316"/>
      <c r="H2" s="316"/>
      <c r="I2" s="316"/>
      <c r="J2" s="317"/>
      <c r="K2" s="37" t="s">
        <v>12</v>
      </c>
      <c r="L2" s="80" t="s">
        <v>13</v>
      </c>
    </row>
    <row r="3" spans="1:22" s="40" customFormat="1">
      <c r="A3" s="25" t="s">
        <v>14</v>
      </c>
      <c r="B3" s="245" t="s">
        <v>15</v>
      </c>
      <c r="C3" s="246"/>
      <c r="D3" s="246"/>
      <c r="E3" s="246"/>
      <c r="F3" s="318"/>
      <c r="G3" s="319"/>
      <c r="H3" s="319"/>
      <c r="I3" s="319"/>
      <c r="J3" s="320"/>
      <c r="K3" s="246"/>
      <c r="L3" s="247"/>
    </row>
    <row r="4" spans="1:22" ht="43.2">
      <c r="A4" s="22" t="s">
        <v>16</v>
      </c>
      <c r="B4" s="26" t="s">
        <v>17</v>
      </c>
      <c r="C4" s="31" t="s">
        <v>18</v>
      </c>
      <c r="D4" s="33" t="s">
        <v>179</v>
      </c>
      <c r="E4" s="33" t="s">
        <v>20</v>
      </c>
      <c r="F4" s="448" t="s">
        <v>316</v>
      </c>
      <c r="G4" s="448"/>
      <c r="H4" s="448"/>
      <c r="I4" s="448"/>
      <c r="J4" s="448"/>
      <c r="K4" s="199"/>
      <c r="L4" s="417" t="s">
        <v>365</v>
      </c>
    </row>
    <row r="5" spans="1:22" ht="17.100000000000001" customHeight="1">
      <c r="A5" s="327" t="s">
        <v>21</v>
      </c>
      <c r="B5" s="124" t="s">
        <v>308</v>
      </c>
      <c r="C5" s="126" t="s">
        <v>48</v>
      </c>
      <c r="D5" s="304" t="s">
        <v>179</v>
      </c>
      <c r="E5" s="304" t="s">
        <v>20</v>
      </c>
      <c r="F5" s="449"/>
      <c r="G5" s="450"/>
      <c r="H5" s="450"/>
      <c r="I5" s="450"/>
      <c r="J5" s="451"/>
      <c r="K5" s="391"/>
      <c r="L5" s="418"/>
    </row>
    <row r="6" spans="1:22" ht="14.4" customHeight="1">
      <c r="A6" s="328"/>
      <c r="B6" s="128"/>
      <c r="C6" s="127"/>
      <c r="D6" s="306"/>
      <c r="E6" s="306"/>
      <c r="F6" s="223"/>
      <c r="G6" s="223"/>
      <c r="H6" s="223"/>
      <c r="I6" s="223"/>
      <c r="J6" s="224"/>
      <c r="K6" s="392"/>
      <c r="L6" s="418"/>
    </row>
    <row r="7" spans="1:22" ht="78" customHeight="1">
      <c r="A7" s="328"/>
      <c r="B7" s="125"/>
      <c r="C7" s="105" t="s">
        <v>313</v>
      </c>
      <c r="D7" s="33" t="s">
        <v>19</v>
      </c>
      <c r="E7" s="33" t="s">
        <v>23</v>
      </c>
      <c r="F7" s="470" t="s">
        <v>316</v>
      </c>
      <c r="G7" s="471"/>
      <c r="H7" s="471"/>
      <c r="I7" s="471"/>
      <c r="J7" s="472"/>
      <c r="K7" s="393"/>
      <c r="L7" s="418"/>
    </row>
    <row r="8" spans="1:22" ht="48.9" customHeight="1">
      <c r="A8" s="329"/>
      <c r="B8" s="29" t="s">
        <v>22</v>
      </c>
      <c r="C8" s="31" t="s">
        <v>314</v>
      </c>
      <c r="D8" s="33" t="s">
        <v>19</v>
      </c>
      <c r="E8" s="33" t="s">
        <v>23</v>
      </c>
      <c r="F8" s="473" t="s">
        <v>316</v>
      </c>
      <c r="G8" s="474"/>
      <c r="H8" s="474"/>
      <c r="I8" s="474"/>
      <c r="J8" s="475"/>
      <c r="K8" s="199"/>
      <c r="L8" s="418"/>
    </row>
    <row r="9" spans="1:22" ht="60.6" customHeight="1" thickBot="1">
      <c r="A9" s="38" t="s">
        <v>25</v>
      </c>
      <c r="B9" s="30" t="s">
        <v>26</v>
      </c>
      <c r="C9" s="30" t="s">
        <v>27</v>
      </c>
      <c r="D9" s="34" t="s">
        <v>179</v>
      </c>
      <c r="E9" s="34" t="s">
        <v>20</v>
      </c>
      <c r="F9" s="322" t="s">
        <v>369</v>
      </c>
      <c r="G9" s="323"/>
      <c r="H9" s="323"/>
      <c r="I9" s="323"/>
      <c r="J9" s="324"/>
      <c r="K9" s="207"/>
      <c r="L9" s="465"/>
      <c r="N9" s="118"/>
    </row>
    <row r="10" spans="1:22" s="40" customFormat="1" ht="15" thickBot="1">
      <c r="A10" s="139" t="s">
        <v>28</v>
      </c>
      <c r="B10" s="253" t="s">
        <v>29</v>
      </c>
      <c r="C10" s="254"/>
      <c r="D10" s="254"/>
      <c r="E10" s="254"/>
      <c r="F10" s="454"/>
      <c r="G10" s="455"/>
      <c r="H10" s="455"/>
      <c r="I10" s="455"/>
      <c r="J10" s="456"/>
      <c r="K10" s="254"/>
      <c r="L10" s="255"/>
    </row>
    <row r="11" spans="1:22" ht="50.25" customHeight="1">
      <c r="A11" s="140" t="s">
        <v>30</v>
      </c>
      <c r="B11" s="141" t="s">
        <v>31</v>
      </c>
      <c r="C11" s="142" t="s">
        <v>32</v>
      </c>
      <c r="D11" s="143" t="s">
        <v>179</v>
      </c>
      <c r="E11" s="143" t="s">
        <v>20</v>
      </c>
      <c r="F11" s="453" t="s">
        <v>316</v>
      </c>
      <c r="G11" s="453"/>
      <c r="H11" s="453"/>
      <c r="I11" s="453"/>
      <c r="J11" s="453"/>
      <c r="K11" s="225"/>
      <c r="L11" s="466" t="s">
        <v>365</v>
      </c>
    </row>
    <row r="12" spans="1:22">
      <c r="A12" s="445" t="s">
        <v>34</v>
      </c>
      <c r="B12" s="446" t="s">
        <v>35</v>
      </c>
      <c r="C12" s="447" t="s">
        <v>18</v>
      </c>
      <c r="D12" s="307" t="s">
        <v>179</v>
      </c>
      <c r="E12" s="33" t="s">
        <v>36</v>
      </c>
      <c r="F12" s="448" t="s">
        <v>316</v>
      </c>
      <c r="G12" s="448"/>
      <c r="H12" s="448"/>
      <c r="I12" s="448"/>
      <c r="J12" s="448"/>
      <c r="K12" s="199"/>
      <c r="L12" s="467"/>
    </row>
    <row r="13" spans="1:22" ht="61.5" customHeight="1">
      <c r="A13" s="445"/>
      <c r="B13" s="446"/>
      <c r="C13" s="447"/>
      <c r="D13" s="307"/>
      <c r="E13" s="33" t="s">
        <v>37</v>
      </c>
      <c r="F13" s="448" t="s">
        <v>316</v>
      </c>
      <c r="G13" s="448"/>
      <c r="H13" s="448"/>
      <c r="I13" s="448"/>
      <c r="J13" s="448"/>
      <c r="K13" s="199"/>
      <c r="L13" s="467"/>
    </row>
    <row r="14" spans="1:22" ht="59.1" customHeight="1">
      <c r="A14" s="22" t="s">
        <v>38</v>
      </c>
      <c r="B14" s="29" t="s">
        <v>39</v>
      </c>
      <c r="C14" s="26" t="s">
        <v>40</v>
      </c>
      <c r="D14" s="33" t="s">
        <v>179</v>
      </c>
      <c r="E14" s="33" t="s">
        <v>20</v>
      </c>
      <c r="F14" s="452" t="s">
        <v>316</v>
      </c>
      <c r="G14" s="452"/>
      <c r="H14" s="452"/>
      <c r="I14" s="452"/>
      <c r="J14" s="452"/>
      <c r="K14" s="199"/>
      <c r="L14" s="467"/>
    </row>
    <row r="15" spans="1:22" ht="59.1" customHeight="1">
      <c r="A15" s="427" t="s">
        <v>342</v>
      </c>
      <c r="B15" s="429" t="s">
        <v>343</v>
      </c>
      <c r="C15" s="431" t="s">
        <v>344</v>
      </c>
      <c r="D15" s="33" t="s">
        <v>345</v>
      </c>
      <c r="E15" s="33"/>
      <c r="F15" s="433" t="s">
        <v>316</v>
      </c>
      <c r="G15" s="433"/>
      <c r="H15" s="433"/>
      <c r="I15" s="433"/>
      <c r="J15" s="433"/>
      <c r="K15" s="199"/>
      <c r="L15" s="467"/>
      <c r="N15" s="137"/>
      <c r="O15" s="137"/>
      <c r="P15" s="40"/>
      <c r="Q15" s="40"/>
      <c r="R15" s="40"/>
      <c r="S15" s="40"/>
      <c r="T15" s="40"/>
      <c r="U15" s="40"/>
      <c r="V15" s="40"/>
    </row>
    <row r="16" spans="1:22" ht="59.1" customHeight="1" thickBot="1">
      <c r="A16" s="428"/>
      <c r="B16" s="430"/>
      <c r="C16" s="432"/>
      <c r="D16" s="34" t="s">
        <v>346</v>
      </c>
      <c r="E16" s="34"/>
      <c r="F16" s="434" t="s">
        <v>316</v>
      </c>
      <c r="G16" s="434"/>
      <c r="H16" s="434"/>
      <c r="I16" s="434"/>
      <c r="J16" s="434"/>
      <c r="K16" s="207"/>
      <c r="L16" s="468"/>
      <c r="N16" s="137"/>
      <c r="O16" s="137"/>
      <c r="P16" s="40"/>
      <c r="Q16" s="40"/>
      <c r="R16" s="40"/>
      <c r="S16" s="40"/>
      <c r="T16" s="40"/>
      <c r="U16" s="40"/>
      <c r="V16" s="40"/>
    </row>
    <row r="17" spans="1:82" s="40" customFormat="1" ht="15" thickBot="1">
      <c r="A17" s="25" t="s">
        <v>41</v>
      </c>
      <c r="B17" s="245" t="s">
        <v>42</v>
      </c>
      <c r="C17" s="246"/>
      <c r="D17" s="246"/>
      <c r="E17" s="246"/>
      <c r="F17" s="364"/>
      <c r="G17" s="365"/>
      <c r="H17" s="365"/>
      <c r="I17" s="365"/>
      <c r="J17" s="366"/>
      <c r="K17" s="246"/>
      <c r="L17" s="247"/>
    </row>
    <row r="18" spans="1:82" ht="47.1" customHeight="1">
      <c r="A18" s="32" t="s">
        <v>43</v>
      </c>
      <c r="B18" s="27" t="s">
        <v>44</v>
      </c>
      <c r="C18" s="26" t="s">
        <v>45</v>
      </c>
      <c r="D18" s="33" t="s">
        <v>179</v>
      </c>
      <c r="E18" s="33" t="s">
        <v>20</v>
      </c>
      <c r="F18" s="453" t="s">
        <v>316</v>
      </c>
      <c r="G18" s="453"/>
      <c r="H18" s="453"/>
      <c r="I18" s="453"/>
      <c r="J18" s="453"/>
      <c r="K18" s="199"/>
      <c r="L18" s="417" t="s">
        <v>365</v>
      </c>
    </row>
    <row r="19" spans="1:82" ht="61.5" customHeight="1">
      <c r="A19" s="32" t="s">
        <v>46</v>
      </c>
      <c r="B19" s="27" t="s">
        <v>47</v>
      </c>
      <c r="C19" s="29" t="s">
        <v>48</v>
      </c>
      <c r="D19" s="33" t="s">
        <v>180</v>
      </c>
      <c r="E19" s="33" t="s">
        <v>20</v>
      </c>
      <c r="F19" s="448" t="s">
        <v>316</v>
      </c>
      <c r="G19" s="448"/>
      <c r="H19" s="448"/>
      <c r="I19" s="448"/>
      <c r="J19" s="448"/>
      <c r="K19" s="199"/>
      <c r="L19" s="418"/>
      <c r="Q19" s="40"/>
      <c r="R19" s="40"/>
    </row>
    <row r="20" spans="1:82" ht="60.9" customHeight="1" thickBot="1">
      <c r="A20" s="32" t="s">
        <v>49</v>
      </c>
      <c r="B20" s="27" t="s">
        <v>50</v>
      </c>
      <c r="C20" s="29" t="s">
        <v>51</v>
      </c>
      <c r="D20" s="33" t="s">
        <v>179</v>
      </c>
      <c r="E20" s="33" t="s">
        <v>20</v>
      </c>
      <c r="F20" s="448" t="s">
        <v>316</v>
      </c>
      <c r="G20" s="448"/>
      <c r="H20" s="448"/>
      <c r="I20" s="448"/>
      <c r="J20" s="448"/>
      <c r="K20" s="199"/>
      <c r="L20" s="465"/>
    </row>
    <row r="21" spans="1:82" s="40" customFormat="1">
      <c r="A21" s="25" t="s">
        <v>52</v>
      </c>
      <c r="B21" s="245" t="s">
        <v>53</v>
      </c>
      <c r="C21" s="251"/>
      <c r="D21" s="246"/>
      <c r="E21" s="246"/>
      <c r="F21" s="364"/>
      <c r="G21" s="365"/>
      <c r="H21" s="365"/>
      <c r="I21" s="365"/>
      <c r="J21" s="366"/>
      <c r="K21" s="246"/>
      <c r="L21" s="247"/>
    </row>
    <row r="22" spans="1:82" s="40" customFormat="1" ht="14.4" customHeight="1">
      <c r="A22" s="442" t="s">
        <v>54</v>
      </c>
      <c r="B22" s="129" t="s">
        <v>311</v>
      </c>
      <c r="C22" s="304" t="s">
        <v>312</v>
      </c>
      <c r="D22" s="304" t="s">
        <v>181</v>
      </c>
      <c r="E22" s="304" t="s">
        <v>20</v>
      </c>
      <c r="F22" s="476" t="s">
        <v>316</v>
      </c>
      <c r="G22" s="477"/>
      <c r="H22" s="477"/>
      <c r="I22" s="477"/>
      <c r="J22" s="478"/>
      <c r="K22" s="435"/>
      <c r="L22" s="469" t="s">
        <v>365</v>
      </c>
    </row>
    <row r="23" spans="1:82" s="40" customFormat="1">
      <c r="A23" s="443"/>
      <c r="B23" s="130"/>
      <c r="C23" s="305"/>
      <c r="D23" s="305"/>
      <c r="E23" s="305"/>
      <c r="F23" s="479"/>
      <c r="G23" s="480"/>
      <c r="H23" s="480"/>
      <c r="I23" s="480"/>
      <c r="J23" s="481"/>
      <c r="K23" s="436"/>
      <c r="L23" s="467"/>
    </row>
    <row r="24" spans="1:82" ht="63" customHeight="1">
      <c r="A24" s="443"/>
      <c r="B24" s="131"/>
      <c r="C24" s="306"/>
      <c r="D24" s="306"/>
      <c r="E24" s="306"/>
      <c r="F24" s="482"/>
      <c r="G24" s="483"/>
      <c r="H24" s="483"/>
      <c r="I24" s="483"/>
      <c r="J24" s="484"/>
      <c r="K24" s="437"/>
      <c r="L24" s="467"/>
    </row>
    <row r="25" spans="1:82" s="122" customFormat="1" ht="63" hidden="1" customHeight="1">
      <c r="A25" s="444"/>
      <c r="B25" s="104" t="s">
        <v>55</v>
      </c>
      <c r="C25" s="26" t="s">
        <v>310</v>
      </c>
      <c r="D25" s="132" t="s">
        <v>19</v>
      </c>
      <c r="E25" s="123" t="s">
        <v>20</v>
      </c>
      <c r="F25" s="213"/>
      <c r="G25" s="213"/>
      <c r="H25" s="213"/>
      <c r="I25" s="213"/>
      <c r="J25" s="213"/>
      <c r="K25" s="214"/>
      <c r="L25" s="467"/>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row>
    <row r="26" spans="1:82" ht="65.25" customHeight="1">
      <c r="A26" s="82" t="s">
        <v>56</v>
      </c>
      <c r="B26" s="134" t="s">
        <v>352</v>
      </c>
      <c r="C26" s="121" t="s">
        <v>57</v>
      </c>
      <c r="D26" s="33" t="s">
        <v>181</v>
      </c>
      <c r="E26" s="53" t="s">
        <v>20</v>
      </c>
      <c r="F26" s="438" t="s">
        <v>316</v>
      </c>
      <c r="G26" s="438"/>
      <c r="H26" s="438"/>
      <c r="I26" s="438"/>
      <c r="J26" s="438"/>
      <c r="K26" s="226"/>
      <c r="L26" s="467"/>
    </row>
    <row r="27" spans="1:82" ht="65.25" customHeight="1">
      <c r="A27" s="194" t="s">
        <v>325</v>
      </c>
      <c r="B27" s="195" t="s">
        <v>383</v>
      </c>
      <c r="C27" s="148" t="s">
        <v>341</v>
      </c>
      <c r="D27" s="33" t="s">
        <v>19</v>
      </c>
      <c r="E27" s="33" t="s">
        <v>20</v>
      </c>
      <c r="F27" s="439" t="s">
        <v>316</v>
      </c>
      <c r="G27" s="440"/>
      <c r="H27" s="440"/>
      <c r="I27" s="440"/>
      <c r="J27" s="441"/>
      <c r="K27" s="214"/>
      <c r="L27" s="368"/>
    </row>
    <row r="28" spans="1:82" s="40" customFormat="1" ht="39" customHeight="1">
      <c r="A28" s="79" t="s">
        <v>58</v>
      </c>
      <c r="B28" s="248" t="s">
        <v>59</v>
      </c>
      <c r="C28" s="249"/>
      <c r="D28" s="256"/>
      <c r="E28" s="256"/>
      <c r="F28" s="388"/>
      <c r="G28" s="389"/>
      <c r="H28" s="389"/>
      <c r="I28" s="389"/>
      <c r="J28" s="390"/>
      <c r="K28" s="252"/>
      <c r="L28" s="250"/>
      <c r="N28" s="20"/>
    </row>
    <row r="29" spans="1:82" s="40" customFormat="1" ht="15.9" customHeight="1">
      <c r="A29" s="409" t="s">
        <v>60</v>
      </c>
      <c r="B29" s="457" t="s">
        <v>182</v>
      </c>
      <c r="C29" s="405" t="s">
        <v>332</v>
      </c>
      <c r="D29" s="304" t="s">
        <v>183</v>
      </c>
      <c r="E29" s="304" t="s">
        <v>20</v>
      </c>
      <c r="F29" s="351">
        <v>1</v>
      </c>
      <c r="G29" s="352"/>
      <c r="H29" s="352"/>
      <c r="I29" s="352"/>
      <c r="J29" s="353"/>
      <c r="K29" s="394" t="s">
        <v>388</v>
      </c>
      <c r="L29" s="367" t="s">
        <v>475</v>
      </c>
      <c r="N29" s="20"/>
    </row>
    <row r="30" spans="1:82" s="40" customFormat="1" ht="18.899999999999999" customHeight="1">
      <c r="A30" s="410"/>
      <c r="B30" s="458"/>
      <c r="C30" s="406"/>
      <c r="D30" s="305"/>
      <c r="E30" s="305"/>
      <c r="F30" s="354"/>
      <c r="G30" s="355"/>
      <c r="H30" s="355"/>
      <c r="I30" s="355"/>
      <c r="J30" s="356"/>
      <c r="K30" s="395"/>
      <c r="L30" s="372"/>
      <c r="N30" s="20"/>
    </row>
    <row r="31" spans="1:82" ht="64.5" customHeight="1">
      <c r="A31" s="410"/>
      <c r="B31" s="458"/>
      <c r="C31" s="407"/>
      <c r="D31" s="305"/>
      <c r="E31" s="305"/>
      <c r="F31" s="357"/>
      <c r="G31" s="358"/>
      <c r="H31" s="358"/>
      <c r="I31" s="358"/>
      <c r="J31" s="359"/>
      <c r="K31" s="396"/>
      <c r="L31" s="372"/>
    </row>
    <row r="32" spans="1:82" ht="57" customHeight="1">
      <c r="A32" s="410"/>
      <c r="B32" s="458"/>
      <c r="C32" s="39" t="s">
        <v>328</v>
      </c>
      <c r="D32" s="305"/>
      <c r="E32" s="305"/>
      <c r="F32" s="336">
        <v>2000</v>
      </c>
      <c r="G32" s="337"/>
      <c r="H32" s="337"/>
      <c r="I32" s="337"/>
      <c r="J32" s="338"/>
      <c r="K32" s="218" t="s">
        <v>388</v>
      </c>
      <c r="L32" s="372"/>
    </row>
    <row r="33" spans="1:12" ht="62.4" customHeight="1">
      <c r="A33" s="410"/>
      <c r="B33" s="458"/>
      <c r="C33" s="39" t="s">
        <v>329</v>
      </c>
      <c r="D33" s="305"/>
      <c r="E33" s="305"/>
      <c r="F33" s="336">
        <v>3000</v>
      </c>
      <c r="G33" s="337"/>
      <c r="H33" s="337"/>
      <c r="I33" s="337"/>
      <c r="J33" s="338"/>
      <c r="K33" s="218" t="s">
        <v>388</v>
      </c>
      <c r="L33" s="372"/>
    </row>
    <row r="34" spans="1:12" ht="53.4" customHeight="1">
      <c r="A34" s="410"/>
      <c r="B34" s="458"/>
      <c r="C34" s="39" t="s">
        <v>330</v>
      </c>
      <c r="D34" s="305"/>
      <c r="E34" s="305"/>
      <c r="F34" s="336">
        <v>4000</v>
      </c>
      <c r="G34" s="337"/>
      <c r="H34" s="337"/>
      <c r="I34" s="337"/>
      <c r="J34" s="338"/>
      <c r="K34" s="218" t="s">
        <v>388</v>
      </c>
      <c r="L34" s="372"/>
    </row>
    <row r="35" spans="1:12" ht="54.6" customHeight="1">
      <c r="A35" s="413"/>
      <c r="B35" s="459"/>
      <c r="C35" s="39" t="s">
        <v>331</v>
      </c>
      <c r="D35" s="306"/>
      <c r="E35" s="306"/>
      <c r="F35" s="336">
        <v>100</v>
      </c>
      <c r="G35" s="337"/>
      <c r="H35" s="337"/>
      <c r="I35" s="337"/>
      <c r="J35" s="338"/>
      <c r="K35" s="199" t="s">
        <v>388</v>
      </c>
      <c r="L35" s="373"/>
    </row>
    <row r="36" spans="1:12" ht="14.4" customHeight="1">
      <c r="A36" s="409" t="s">
        <v>62</v>
      </c>
      <c r="B36" s="304" t="s">
        <v>184</v>
      </c>
      <c r="C36" s="405" t="s">
        <v>333</v>
      </c>
      <c r="D36" s="304" t="s">
        <v>183</v>
      </c>
      <c r="E36" s="304" t="s">
        <v>20</v>
      </c>
      <c r="F36" s="351">
        <v>1</v>
      </c>
      <c r="G36" s="352"/>
      <c r="H36" s="352"/>
      <c r="I36" s="352"/>
      <c r="J36" s="353"/>
      <c r="K36" s="375" t="s">
        <v>364</v>
      </c>
      <c r="L36" s="367" t="s">
        <v>406</v>
      </c>
    </row>
    <row r="37" spans="1:12">
      <c r="A37" s="410"/>
      <c r="B37" s="305"/>
      <c r="C37" s="406"/>
      <c r="D37" s="305"/>
      <c r="E37" s="305"/>
      <c r="F37" s="354"/>
      <c r="G37" s="355"/>
      <c r="H37" s="355"/>
      <c r="I37" s="355"/>
      <c r="J37" s="356"/>
      <c r="K37" s="376"/>
      <c r="L37" s="372"/>
    </row>
    <row r="38" spans="1:12" ht="71.400000000000006" customHeight="1">
      <c r="A38" s="410"/>
      <c r="B38" s="305"/>
      <c r="C38" s="407"/>
      <c r="D38" s="305"/>
      <c r="E38" s="305"/>
      <c r="F38" s="357"/>
      <c r="G38" s="358"/>
      <c r="H38" s="358"/>
      <c r="I38" s="358"/>
      <c r="J38" s="359"/>
      <c r="K38" s="377"/>
      <c r="L38" s="372"/>
    </row>
    <row r="39" spans="1:12" ht="53.4" customHeight="1">
      <c r="A39" s="410"/>
      <c r="B39" s="305"/>
      <c r="C39" s="39" t="s">
        <v>328</v>
      </c>
      <c r="D39" s="305"/>
      <c r="E39" s="305"/>
      <c r="F39" s="336">
        <v>200</v>
      </c>
      <c r="G39" s="337"/>
      <c r="H39" s="337"/>
      <c r="I39" s="337"/>
      <c r="J39" s="338"/>
      <c r="K39" s="220" t="s">
        <v>318</v>
      </c>
      <c r="L39" s="372"/>
    </row>
    <row r="40" spans="1:12" ht="57" customHeight="1">
      <c r="A40" s="410"/>
      <c r="B40" s="305"/>
      <c r="C40" s="39" t="s">
        <v>329</v>
      </c>
      <c r="D40" s="305"/>
      <c r="E40" s="305"/>
      <c r="F40" s="336">
        <v>300</v>
      </c>
      <c r="G40" s="337"/>
      <c r="H40" s="337"/>
      <c r="I40" s="337"/>
      <c r="J40" s="338"/>
      <c r="K40" s="220" t="s">
        <v>318</v>
      </c>
      <c r="L40" s="372"/>
    </row>
    <row r="41" spans="1:12" ht="59.4" customHeight="1">
      <c r="A41" s="410"/>
      <c r="B41" s="305"/>
      <c r="C41" s="39" t="s">
        <v>330</v>
      </c>
      <c r="D41" s="305"/>
      <c r="E41" s="305"/>
      <c r="F41" s="336">
        <v>400</v>
      </c>
      <c r="G41" s="337"/>
      <c r="H41" s="337"/>
      <c r="I41" s="337"/>
      <c r="J41" s="338"/>
      <c r="K41" s="220" t="s">
        <v>318</v>
      </c>
      <c r="L41" s="372"/>
    </row>
    <row r="42" spans="1:12" ht="57.6" customHeight="1">
      <c r="A42" s="413"/>
      <c r="B42" s="306"/>
      <c r="C42" s="39" t="s">
        <v>331</v>
      </c>
      <c r="D42" s="306"/>
      <c r="E42" s="306"/>
      <c r="F42" s="336">
        <v>20</v>
      </c>
      <c r="G42" s="337"/>
      <c r="H42" s="337"/>
      <c r="I42" s="337"/>
      <c r="J42" s="338"/>
      <c r="K42" s="220" t="s">
        <v>318</v>
      </c>
      <c r="L42" s="373"/>
    </row>
    <row r="43" spans="1:12" ht="23.4" customHeight="1">
      <c r="A43" s="409" t="s">
        <v>64</v>
      </c>
      <c r="B43" s="304" t="s">
        <v>185</v>
      </c>
      <c r="C43" s="405" t="s">
        <v>334</v>
      </c>
      <c r="D43" s="304" t="s">
        <v>183</v>
      </c>
      <c r="E43" s="304" t="s">
        <v>20</v>
      </c>
      <c r="F43" s="351">
        <v>1</v>
      </c>
      <c r="G43" s="352"/>
      <c r="H43" s="352"/>
      <c r="I43" s="352"/>
      <c r="J43" s="353"/>
      <c r="K43" s="394" t="s">
        <v>318</v>
      </c>
      <c r="L43" s="367" t="s">
        <v>390</v>
      </c>
    </row>
    <row r="44" spans="1:12">
      <c r="A44" s="410"/>
      <c r="B44" s="305"/>
      <c r="C44" s="406"/>
      <c r="D44" s="305"/>
      <c r="E44" s="305"/>
      <c r="F44" s="354"/>
      <c r="G44" s="355"/>
      <c r="H44" s="355"/>
      <c r="I44" s="355"/>
      <c r="J44" s="356"/>
      <c r="K44" s="395"/>
      <c r="L44" s="372"/>
    </row>
    <row r="45" spans="1:12" ht="77.400000000000006" customHeight="1">
      <c r="A45" s="410"/>
      <c r="B45" s="305"/>
      <c r="C45" s="407"/>
      <c r="D45" s="305"/>
      <c r="E45" s="305"/>
      <c r="F45" s="357"/>
      <c r="G45" s="358"/>
      <c r="H45" s="358"/>
      <c r="I45" s="358"/>
      <c r="J45" s="359"/>
      <c r="K45" s="396"/>
      <c r="L45" s="372"/>
    </row>
    <row r="46" spans="1:12" ht="60" customHeight="1">
      <c r="A46" s="410"/>
      <c r="B46" s="305"/>
      <c r="C46" s="39" t="s">
        <v>328</v>
      </c>
      <c r="D46" s="305"/>
      <c r="E46" s="305"/>
      <c r="F46" s="336">
        <v>60</v>
      </c>
      <c r="G46" s="337"/>
      <c r="H46" s="337"/>
      <c r="I46" s="337"/>
      <c r="J46" s="338"/>
      <c r="K46" s="220" t="s">
        <v>318</v>
      </c>
      <c r="L46" s="372"/>
    </row>
    <row r="47" spans="1:12" ht="58.5" customHeight="1">
      <c r="A47" s="410"/>
      <c r="B47" s="305"/>
      <c r="C47" s="39" t="s">
        <v>329</v>
      </c>
      <c r="D47" s="305"/>
      <c r="E47" s="305"/>
      <c r="F47" s="336">
        <v>50</v>
      </c>
      <c r="G47" s="337"/>
      <c r="H47" s="337"/>
      <c r="I47" s="337"/>
      <c r="J47" s="338"/>
      <c r="K47" s="220" t="s">
        <v>318</v>
      </c>
      <c r="L47" s="372"/>
    </row>
    <row r="48" spans="1:12" ht="53.4" customHeight="1">
      <c r="A48" s="410"/>
      <c r="B48" s="305"/>
      <c r="C48" s="39" t="s">
        <v>330</v>
      </c>
      <c r="D48" s="305"/>
      <c r="E48" s="305"/>
      <c r="F48" s="336">
        <v>70</v>
      </c>
      <c r="G48" s="337"/>
      <c r="H48" s="337"/>
      <c r="I48" s="337"/>
      <c r="J48" s="338"/>
      <c r="K48" s="220" t="s">
        <v>318</v>
      </c>
      <c r="L48" s="372"/>
    </row>
    <row r="49" spans="1:12" ht="59.4" customHeight="1">
      <c r="A49" s="413"/>
      <c r="B49" s="306"/>
      <c r="C49" s="39" t="s">
        <v>331</v>
      </c>
      <c r="D49" s="306"/>
      <c r="E49" s="306"/>
      <c r="F49" s="336">
        <v>5</v>
      </c>
      <c r="G49" s="337"/>
      <c r="H49" s="337"/>
      <c r="I49" s="337"/>
      <c r="J49" s="338"/>
      <c r="K49" s="220" t="s">
        <v>318</v>
      </c>
      <c r="L49" s="373"/>
    </row>
    <row r="50" spans="1:12" ht="14.4" customHeight="1">
      <c r="A50" s="409" t="s">
        <v>66</v>
      </c>
      <c r="B50" s="304" t="s">
        <v>186</v>
      </c>
      <c r="C50" s="405" t="s">
        <v>334</v>
      </c>
      <c r="D50" s="304" t="s">
        <v>183</v>
      </c>
      <c r="E50" s="304" t="s">
        <v>20</v>
      </c>
      <c r="F50" s="351">
        <v>0.1</v>
      </c>
      <c r="G50" s="352"/>
      <c r="H50" s="352"/>
      <c r="I50" s="352"/>
      <c r="J50" s="353"/>
      <c r="K50" s="375" t="s">
        <v>318</v>
      </c>
      <c r="L50" s="367" t="s">
        <v>390</v>
      </c>
    </row>
    <row r="51" spans="1:12">
      <c r="A51" s="410"/>
      <c r="B51" s="305"/>
      <c r="C51" s="406"/>
      <c r="D51" s="305"/>
      <c r="E51" s="305"/>
      <c r="F51" s="354"/>
      <c r="G51" s="355"/>
      <c r="H51" s="355"/>
      <c r="I51" s="355"/>
      <c r="J51" s="356"/>
      <c r="K51" s="376"/>
      <c r="L51" s="372"/>
    </row>
    <row r="52" spans="1:12" ht="14.1" customHeight="1">
      <c r="A52" s="410"/>
      <c r="B52" s="305"/>
      <c r="C52" s="407"/>
      <c r="D52" s="305"/>
      <c r="E52" s="305"/>
      <c r="F52" s="357"/>
      <c r="G52" s="358"/>
      <c r="H52" s="358"/>
      <c r="I52" s="358"/>
      <c r="J52" s="359"/>
      <c r="K52" s="377"/>
      <c r="L52" s="372"/>
    </row>
    <row r="53" spans="1:12" ht="60" customHeight="1">
      <c r="A53" s="410"/>
      <c r="B53" s="305"/>
      <c r="C53" s="39" t="s">
        <v>328</v>
      </c>
      <c r="D53" s="305"/>
      <c r="E53" s="305"/>
      <c r="F53" s="336">
        <v>60</v>
      </c>
      <c r="G53" s="337"/>
      <c r="H53" s="337"/>
      <c r="I53" s="337"/>
      <c r="J53" s="338"/>
      <c r="K53" s="220" t="s">
        <v>318</v>
      </c>
      <c r="L53" s="372"/>
    </row>
    <row r="54" spans="1:12" ht="60" customHeight="1">
      <c r="A54" s="410"/>
      <c r="B54" s="305"/>
      <c r="C54" s="39" t="s">
        <v>329</v>
      </c>
      <c r="D54" s="305"/>
      <c r="E54" s="305"/>
      <c r="F54" s="336">
        <v>70</v>
      </c>
      <c r="G54" s="337"/>
      <c r="H54" s="337"/>
      <c r="I54" s="337"/>
      <c r="J54" s="338"/>
      <c r="K54" s="220" t="s">
        <v>318</v>
      </c>
      <c r="L54" s="372"/>
    </row>
    <row r="55" spans="1:12" ht="60" customHeight="1">
      <c r="A55" s="410"/>
      <c r="B55" s="305"/>
      <c r="C55" s="39" t="s">
        <v>330</v>
      </c>
      <c r="D55" s="305"/>
      <c r="E55" s="305"/>
      <c r="F55" s="336">
        <v>80</v>
      </c>
      <c r="G55" s="337"/>
      <c r="H55" s="337"/>
      <c r="I55" s="337"/>
      <c r="J55" s="338"/>
      <c r="K55" s="220" t="s">
        <v>318</v>
      </c>
      <c r="L55" s="372"/>
    </row>
    <row r="56" spans="1:12" ht="60.75" customHeight="1" thickBot="1">
      <c r="A56" s="411"/>
      <c r="B56" s="371"/>
      <c r="C56" s="39" t="s">
        <v>331</v>
      </c>
      <c r="D56" s="371"/>
      <c r="E56" s="371"/>
      <c r="F56" s="342">
        <v>5</v>
      </c>
      <c r="G56" s="343"/>
      <c r="H56" s="343"/>
      <c r="I56" s="343"/>
      <c r="J56" s="344"/>
      <c r="K56" s="221" t="s">
        <v>318</v>
      </c>
      <c r="L56" s="420"/>
    </row>
    <row r="57" spans="1:12" s="40" customFormat="1">
      <c r="A57" s="25" t="s">
        <v>69</v>
      </c>
      <c r="B57" s="245" t="s">
        <v>70</v>
      </c>
      <c r="C57" s="246"/>
      <c r="D57" s="246"/>
      <c r="E57" s="246"/>
      <c r="F57" s="364"/>
      <c r="G57" s="365"/>
      <c r="H57" s="365"/>
      <c r="I57" s="365"/>
      <c r="J57" s="366"/>
      <c r="K57" s="246"/>
      <c r="L57" s="247"/>
    </row>
    <row r="58" spans="1:12" ht="83.1" customHeight="1">
      <c r="A58" s="97" t="s">
        <v>71</v>
      </c>
      <c r="B58" s="104" t="s">
        <v>72</v>
      </c>
      <c r="C58" s="29" t="s">
        <v>73</v>
      </c>
      <c r="D58" s="33" t="s">
        <v>179</v>
      </c>
      <c r="E58" s="33" t="s">
        <v>20</v>
      </c>
      <c r="F58" s="279">
        <v>0</v>
      </c>
      <c r="G58" s="280"/>
      <c r="H58" s="280"/>
      <c r="I58" s="280"/>
      <c r="J58" s="281"/>
      <c r="K58" s="220"/>
      <c r="L58" s="200"/>
    </row>
    <row r="59" spans="1:12" ht="29.4" thickBot="1">
      <c r="A59" s="97" t="s">
        <v>74</v>
      </c>
      <c r="B59" s="104" t="s">
        <v>75</v>
      </c>
      <c r="C59" s="29" t="s">
        <v>76</v>
      </c>
      <c r="D59" s="33" t="s">
        <v>181</v>
      </c>
      <c r="E59" s="33" t="s">
        <v>20</v>
      </c>
      <c r="F59" s="348">
        <v>0</v>
      </c>
      <c r="G59" s="349"/>
      <c r="H59" s="349"/>
      <c r="I59" s="349"/>
      <c r="J59" s="350"/>
      <c r="K59" s="220"/>
      <c r="L59" s="200"/>
    </row>
    <row r="60" spans="1:12" s="40" customFormat="1">
      <c r="A60" s="25" t="s">
        <v>77</v>
      </c>
      <c r="B60" s="245" t="s">
        <v>78</v>
      </c>
      <c r="C60" s="246"/>
      <c r="D60" s="246"/>
      <c r="E60" s="246"/>
      <c r="F60" s="364"/>
      <c r="G60" s="365"/>
      <c r="H60" s="365"/>
      <c r="I60" s="365"/>
      <c r="J60" s="366"/>
      <c r="K60" s="246"/>
      <c r="L60" s="247"/>
    </row>
    <row r="61" spans="1:12" ht="43.2">
      <c r="A61" s="309" t="s">
        <v>79</v>
      </c>
      <c r="B61" s="26" t="s">
        <v>80</v>
      </c>
      <c r="C61" s="26" t="s">
        <v>81</v>
      </c>
      <c r="D61" s="33" t="s">
        <v>179</v>
      </c>
      <c r="E61" s="33" t="s">
        <v>20</v>
      </c>
      <c r="F61" s="439" t="s">
        <v>316</v>
      </c>
      <c r="G61" s="440"/>
      <c r="H61" s="440"/>
      <c r="I61" s="440"/>
      <c r="J61" s="441"/>
      <c r="K61" s="220"/>
      <c r="L61" s="417" t="s">
        <v>365</v>
      </c>
    </row>
    <row r="62" spans="1:12" ht="45.75" customHeight="1">
      <c r="A62" s="309"/>
      <c r="B62" s="26" t="s">
        <v>82</v>
      </c>
      <c r="C62" s="26" t="s">
        <v>81</v>
      </c>
      <c r="D62" s="33" t="s">
        <v>179</v>
      </c>
      <c r="E62" s="33" t="s">
        <v>20</v>
      </c>
      <c r="F62" s="439" t="s">
        <v>316</v>
      </c>
      <c r="G62" s="440"/>
      <c r="H62" s="440"/>
      <c r="I62" s="440"/>
      <c r="J62" s="441"/>
      <c r="K62" s="220"/>
      <c r="L62" s="418"/>
    </row>
    <row r="63" spans="1:12" ht="43.2">
      <c r="A63" s="309"/>
      <c r="B63" s="26" t="s">
        <v>83</v>
      </c>
      <c r="C63" s="26" t="s">
        <v>81</v>
      </c>
      <c r="D63" s="33" t="s">
        <v>179</v>
      </c>
      <c r="E63" s="33" t="s">
        <v>20</v>
      </c>
      <c r="F63" s="439" t="s">
        <v>316</v>
      </c>
      <c r="G63" s="440"/>
      <c r="H63" s="440"/>
      <c r="I63" s="440"/>
      <c r="J63" s="441"/>
      <c r="K63" s="220"/>
      <c r="L63" s="419"/>
    </row>
    <row r="64" spans="1:12" ht="35.1" customHeight="1">
      <c r="A64" s="309" t="s">
        <v>84</v>
      </c>
      <c r="B64" s="26" t="s">
        <v>85</v>
      </c>
      <c r="C64" s="26" t="s">
        <v>324</v>
      </c>
      <c r="D64" s="33" t="s">
        <v>183</v>
      </c>
      <c r="E64" s="33" t="s">
        <v>20</v>
      </c>
      <c r="F64" s="279">
        <v>7</v>
      </c>
      <c r="G64" s="280"/>
      <c r="H64" s="280"/>
      <c r="I64" s="280"/>
      <c r="J64" s="281"/>
      <c r="K64" s="414" t="s">
        <v>393</v>
      </c>
      <c r="L64" s="417" t="s">
        <v>392</v>
      </c>
    </row>
    <row r="65" spans="1:12" ht="36.6" customHeight="1">
      <c r="A65" s="309"/>
      <c r="B65" s="26" t="s">
        <v>86</v>
      </c>
      <c r="C65" s="26" t="s">
        <v>324</v>
      </c>
      <c r="D65" s="33" t="s">
        <v>183</v>
      </c>
      <c r="E65" s="33" t="s">
        <v>20</v>
      </c>
      <c r="F65" s="279">
        <v>8</v>
      </c>
      <c r="G65" s="280"/>
      <c r="H65" s="280"/>
      <c r="I65" s="280"/>
      <c r="J65" s="281"/>
      <c r="K65" s="415"/>
      <c r="L65" s="418"/>
    </row>
    <row r="66" spans="1:12" ht="39" customHeight="1">
      <c r="A66" s="309"/>
      <c r="B66" s="26" t="s">
        <v>87</v>
      </c>
      <c r="C66" s="26" t="s">
        <v>324</v>
      </c>
      <c r="D66" s="33" t="s">
        <v>183</v>
      </c>
      <c r="E66" s="33" t="s">
        <v>20</v>
      </c>
      <c r="F66" s="279">
        <v>9</v>
      </c>
      <c r="G66" s="280"/>
      <c r="H66" s="280"/>
      <c r="I66" s="280"/>
      <c r="J66" s="281"/>
      <c r="K66" s="416"/>
      <c r="L66" s="419"/>
    </row>
    <row r="67" spans="1:12" ht="75" customHeight="1">
      <c r="A67" s="309" t="s">
        <v>88</v>
      </c>
      <c r="B67" s="28" t="s">
        <v>89</v>
      </c>
      <c r="C67" s="26" t="s">
        <v>90</v>
      </c>
      <c r="D67" s="33" t="s">
        <v>179</v>
      </c>
      <c r="E67" s="33" t="s">
        <v>20</v>
      </c>
      <c r="F67" s="439" t="s">
        <v>316</v>
      </c>
      <c r="G67" s="440"/>
      <c r="H67" s="440"/>
      <c r="I67" s="440"/>
      <c r="J67" s="441"/>
      <c r="K67" s="414" t="s">
        <v>321</v>
      </c>
      <c r="L67" s="417" t="s">
        <v>365</v>
      </c>
    </row>
    <row r="68" spans="1:12" ht="75" customHeight="1">
      <c r="A68" s="309"/>
      <c r="B68" s="28" t="s">
        <v>91</v>
      </c>
      <c r="C68" s="26" t="s">
        <v>90</v>
      </c>
      <c r="D68" s="33" t="s">
        <v>179</v>
      </c>
      <c r="E68" s="33" t="s">
        <v>20</v>
      </c>
      <c r="F68" s="439" t="s">
        <v>316</v>
      </c>
      <c r="G68" s="440"/>
      <c r="H68" s="440"/>
      <c r="I68" s="440"/>
      <c r="J68" s="441"/>
      <c r="K68" s="415"/>
      <c r="L68" s="418"/>
    </row>
    <row r="69" spans="1:12" ht="75" customHeight="1">
      <c r="A69" s="309"/>
      <c r="B69" s="28" t="s">
        <v>92</v>
      </c>
      <c r="C69" s="26" t="s">
        <v>90</v>
      </c>
      <c r="D69" s="33" t="s">
        <v>179</v>
      </c>
      <c r="E69" s="33" t="s">
        <v>20</v>
      </c>
      <c r="F69" s="439" t="s">
        <v>316</v>
      </c>
      <c r="G69" s="440"/>
      <c r="H69" s="440"/>
      <c r="I69" s="440"/>
      <c r="J69" s="441"/>
      <c r="K69" s="416"/>
      <c r="L69" s="419"/>
    </row>
    <row r="70" spans="1:12" ht="43.2">
      <c r="A70" s="310" t="s">
        <v>93</v>
      </c>
      <c r="B70" s="28" t="s">
        <v>94</v>
      </c>
      <c r="C70" s="26" t="s">
        <v>90</v>
      </c>
      <c r="D70" s="33" t="s">
        <v>179</v>
      </c>
      <c r="E70" s="33" t="s">
        <v>20</v>
      </c>
      <c r="F70" s="339">
        <f>F32+F39+F46+F53</f>
        <v>2320</v>
      </c>
      <c r="G70" s="340"/>
      <c r="H70" s="340"/>
      <c r="I70" s="340"/>
      <c r="J70" s="341"/>
      <c r="K70" s="414" t="s">
        <v>323</v>
      </c>
      <c r="L70" s="417" t="s">
        <v>323</v>
      </c>
    </row>
    <row r="71" spans="1:12" ht="43.2">
      <c r="A71" s="311"/>
      <c r="B71" s="28" t="s">
        <v>95</v>
      </c>
      <c r="C71" s="26" t="s">
        <v>90</v>
      </c>
      <c r="D71" s="33" t="s">
        <v>179</v>
      </c>
      <c r="E71" s="33" t="s">
        <v>20</v>
      </c>
      <c r="F71" s="339">
        <f>F33+F40+F47+F54</f>
        <v>3420</v>
      </c>
      <c r="G71" s="340"/>
      <c r="H71" s="340"/>
      <c r="I71" s="340"/>
      <c r="J71" s="341"/>
      <c r="K71" s="415"/>
      <c r="L71" s="418"/>
    </row>
    <row r="72" spans="1:12" ht="43.2">
      <c r="A72" s="311"/>
      <c r="B72" s="106" t="s">
        <v>96</v>
      </c>
      <c r="C72" s="120" t="s">
        <v>90</v>
      </c>
      <c r="D72" s="33" t="s">
        <v>179</v>
      </c>
      <c r="E72" s="53" t="s">
        <v>20</v>
      </c>
      <c r="F72" s="339">
        <f>F34+F41+F48+F55</f>
        <v>4550</v>
      </c>
      <c r="G72" s="340"/>
      <c r="H72" s="340"/>
      <c r="I72" s="340"/>
      <c r="J72" s="341"/>
      <c r="K72" s="416"/>
      <c r="L72" s="419"/>
    </row>
    <row r="73" spans="1:12" ht="43.2">
      <c r="A73" s="460" t="s">
        <v>322</v>
      </c>
      <c r="B73" s="182" t="s">
        <v>357</v>
      </c>
      <c r="C73" s="26" t="s">
        <v>360</v>
      </c>
      <c r="D73" s="33" t="s">
        <v>19</v>
      </c>
      <c r="E73" s="33" t="s">
        <v>20</v>
      </c>
      <c r="F73" s="439" t="s">
        <v>316</v>
      </c>
      <c r="G73" s="440"/>
      <c r="H73" s="440"/>
      <c r="I73" s="440"/>
      <c r="J73" s="441"/>
      <c r="K73" s="220"/>
      <c r="L73" s="211"/>
    </row>
    <row r="74" spans="1:12" ht="43.2">
      <c r="A74" s="460"/>
      <c r="B74" s="182" t="s">
        <v>358</v>
      </c>
      <c r="C74" s="26" t="s">
        <v>361</v>
      </c>
      <c r="D74" s="33" t="s">
        <v>19</v>
      </c>
      <c r="E74" s="33" t="s">
        <v>20</v>
      </c>
      <c r="F74" s="439" t="s">
        <v>316</v>
      </c>
      <c r="G74" s="440"/>
      <c r="H74" s="440"/>
      <c r="I74" s="440"/>
      <c r="J74" s="441"/>
      <c r="K74" s="220"/>
      <c r="L74" s="211"/>
    </row>
    <row r="75" spans="1:12" ht="43.8" thickBot="1">
      <c r="A75" s="461"/>
      <c r="B75" s="183" t="s">
        <v>359</v>
      </c>
      <c r="C75" s="30" t="s">
        <v>361</v>
      </c>
      <c r="D75" s="34" t="s">
        <v>19</v>
      </c>
      <c r="E75" s="34" t="s">
        <v>20</v>
      </c>
      <c r="F75" s="462" t="s">
        <v>316</v>
      </c>
      <c r="G75" s="463"/>
      <c r="H75" s="463"/>
      <c r="I75" s="463"/>
      <c r="J75" s="464"/>
      <c r="K75" s="220"/>
      <c r="L75" s="211"/>
    </row>
    <row r="76" spans="1:12" s="40" customFormat="1">
      <c r="A76" s="25" t="s">
        <v>97</v>
      </c>
      <c r="B76" s="245" t="s">
        <v>98</v>
      </c>
      <c r="C76" s="246"/>
      <c r="D76" s="246"/>
      <c r="E76" s="246"/>
      <c r="F76" s="485"/>
      <c r="G76" s="486"/>
      <c r="H76" s="486"/>
      <c r="I76" s="486"/>
      <c r="J76" s="487"/>
      <c r="K76" s="246"/>
      <c r="L76" s="247"/>
    </row>
    <row r="77" spans="1:12" ht="45" thickBot="1">
      <c r="A77" s="38" t="s">
        <v>99</v>
      </c>
      <c r="B77" s="81" t="s">
        <v>100</v>
      </c>
      <c r="C77" s="30" t="s">
        <v>101</v>
      </c>
      <c r="D77" s="34" t="s">
        <v>179</v>
      </c>
      <c r="E77" s="34" t="s">
        <v>20</v>
      </c>
      <c r="F77" s="333">
        <v>0</v>
      </c>
      <c r="G77" s="334"/>
      <c r="H77" s="334"/>
      <c r="I77" s="334"/>
      <c r="J77" s="335"/>
      <c r="K77" s="222"/>
      <c r="L77" s="208" t="s">
        <v>320</v>
      </c>
    </row>
  </sheetData>
  <mergeCells count="124">
    <mergeCell ref="L4:L9"/>
    <mergeCell ref="L11:L16"/>
    <mergeCell ref="L18:L20"/>
    <mergeCell ref="L22:L27"/>
    <mergeCell ref="L61:L63"/>
    <mergeCell ref="F7:J7"/>
    <mergeCell ref="F8:J8"/>
    <mergeCell ref="F22:J24"/>
    <mergeCell ref="F76:J76"/>
    <mergeCell ref="K50:K52"/>
    <mergeCell ref="F53:J53"/>
    <mergeCell ref="F54:J54"/>
    <mergeCell ref="F55:J55"/>
    <mergeCell ref="F56:J56"/>
    <mergeCell ref="K36:K38"/>
    <mergeCell ref="F39:J39"/>
    <mergeCell ref="F40:J40"/>
    <mergeCell ref="F41:J41"/>
    <mergeCell ref="F42:J42"/>
    <mergeCell ref="F36:J38"/>
    <mergeCell ref="F35:J35"/>
    <mergeCell ref="F29:J31"/>
    <mergeCell ref="K29:K31"/>
    <mergeCell ref="F32:J32"/>
    <mergeCell ref="F77:J77"/>
    <mergeCell ref="A70:A72"/>
    <mergeCell ref="F70:J70"/>
    <mergeCell ref="F71:J71"/>
    <mergeCell ref="F72:J72"/>
    <mergeCell ref="F73:J73"/>
    <mergeCell ref="F74:J74"/>
    <mergeCell ref="A73:A75"/>
    <mergeCell ref="F75:J75"/>
    <mergeCell ref="A64:A66"/>
    <mergeCell ref="F64:J64"/>
    <mergeCell ref="F65:J65"/>
    <mergeCell ref="F66:J66"/>
    <mergeCell ref="A67:A69"/>
    <mergeCell ref="F67:J67"/>
    <mergeCell ref="F68:J68"/>
    <mergeCell ref="F69:J69"/>
    <mergeCell ref="F57:J57"/>
    <mergeCell ref="F58:J58"/>
    <mergeCell ref="F59:J59"/>
    <mergeCell ref="F60:J60"/>
    <mergeCell ref="A61:A63"/>
    <mergeCell ref="F61:J61"/>
    <mergeCell ref="F62:J62"/>
    <mergeCell ref="F63:J63"/>
    <mergeCell ref="A50:A56"/>
    <mergeCell ref="B50:B56"/>
    <mergeCell ref="C50:C52"/>
    <mergeCell ref="D50:D56"/>
    <mergeCell ref="E50:E56"/>
    <mergeCell ref="F50:J52"/>
    <mergeCell ref="K43:K45"/>
    <mergeCell ref="F46:J46"/>
    <mergeCell ref="F47:J47"/>
    <mergeCell ref="F48:J48"/>
    <mergeCell ref="F43:J45"/>
    <mergeCell ref="A43:A49"/>
    <mergeCell ref="B43:B49"/>
    <mergeCell ref="C43:C45"/>
    <mergeCell ref="D43:D49"/>
    <mergeCell ref="E43:E49"/>
    <mergeCell ref="F49:J49"/>
    <mergeCell ref="D22:D24"/>
    <mergeCell ref="E22:E24"/>
    <mergeCell ref="A36:A42"/>
    <mergeCell ref="B36:B42"/>
    <mergeCell ref="C36:C38"/>
    <mergeCell ref="D36:D42"/>
    <mergeCell ref="E36:E42"/>
    <mergeCell ref="A29:A35"/>
    <mergeCell ref="B29:B35"/>
    <mergeCell ref="C29:C31"/>
    <mergeCell ref="D29:D35"/>
    <mergeCell ref="E29:E35"/>
    <mergeCell ref="F14:J14"/>
    <mergeCell ref="F17:J17"/>
    <mergeCell ref="F18:J18"/>
    <mergeCell ref="F19:J19"/>
    <mergeCell ref="F20:J20"/>
    <mergeCell ref="K5:K7"/>
    <mergeCell ref="F9:J9"/>
    <mergeCell ref="F10:J10"/>
    <mergeCell ref="F11:J11"/>
    <mergeCell ref="A12:A13"/>
    <mergeCell ref="B12:B13"/>
    <mergeCell ref="C12:C13"/>
    <mergeCell ref="D12:D13"/>
    <mergeCell ref="F12:J12"/>
    <mergeCell ref="F2:J2"/>
    <mergeCell ref="F3:J3"/>
    <mergeCell ref="F4:J4"/>
    <mergeCell ref="A5:A8"/>
    <mergeCell ref="D5:D6"/>
    <mergeCell ref="E5:E6"/>
    <mergeCell ref="F5:J5"/>
    <mergeCell ref="F13:J13"/>
    <mergeCell ref="K70:K72"/>
    <mergeCell ref="L70:L72"/>
    <mergeCell ref="A15:A16"/>
    <mergeCell ref="B15:B16"/>
    <mergeCell ref="C15:C16"/>
    <mergeCell ref="F15:J15"/>
    <mergeCell ref="F16:J16"/>
    <mergeCell ref="L36:L42"/>
    <mergeCell ref="L43:L49"/>
    <mergeCell ref="L50:L56"/>
    <mergeCell ref="K67:K69"/>
    <mergeCell ref="L67:L69"/>
    <mergeCell ref="K64:K66"/>
    <mergeCell ref="L64:L66"/>
    <mergeCell ref="F33:J33"/>
    <mergeCell ref="F34:J34"/>
    <mergeCell ref="K22:K24"/>
    <mergeCell ref="F26:J26"/>
    <mergeCell ref="F27:J27"/>
    <mergeCell ref="F28:J28"/>
    <mergeCell ref="L29:L35"/>
    <mergeCell ref="F21:J21"/>
    <mergeCell ref="A22:A25"/>
    <mergeCell ref="C22:C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10" zoomScaleNormal="10" workbookViewId="0">
      <selection activeCell="C21" sqref="C21"/>
    </sheetView>
  </sheetViews>
  <sheetFormatPr defaultColWidth="8.88671875" defaultRowHeight="14.4"/>
  <cols>
    <col min="1" max="1" width="4.109375" style="40" customWidth="1"/>
    <col min="2" max="2" width="31.44140625" style="44" customWidth="1"/>
    <col min="3" max="3" width="73.33203125" style="43" customWidth="1"/>
    <col min="4" max="4" width="89.6640625" style="40" customWidth="1"/>
    <col min="5" max="5" width="64.33203125" style="40" customWidth="1"/>
    <col min="6" max="16384" width="8.88671875" style="40"/>
  </cols>
  <sheetData>
    <row r="1" spans="1:5" s="424" customFormat="1" ht="18">
      <c r="A1" s="424" t="s">
        <v>187</v>
      </c>
    </row>
    <row r="2" spans="1:5" ht="15" thickBot="1">
      <c r="A2" s="47" t="s">
        <v>103</v>
      </c>
      <c r="B2" s="48" t="s">
        <v>104</v>
      </c>
      <c r="C2" s="49" t="s">
        <v>105</v>
      </c>
      <c r="D2" s="50" t="s">
        <v>106</v>
      </c>
      <c r="E2" s="50" t="s">
        <v>107</v>
      </c>
    </row>
    <row r="3" spans="1:5" s="3" customFormat="1" ht="78" customHeight="1">
      <c r="A3" s="55" t="s">
        <v>14</v>
      </c>
      <c r="B3" s="56" t="s">
        <v>15</v>
      </c>
      <c r="C3" s="57" t="s">
        <v>188</v>
      </c>
      <c r="D3" s="57" t="s">
        <v>189</v>
      </c>
      <c r="E3" s="58"/>
    </row>
    <row r="4" spans="1:5" s="3" customFormat="1" ht="47.25" customHeight="1">
      <c r="A4" s="59" t="s">
        <v>109</v>
      </c>
      <c r="B4" s="23" t="s">
        <v>17</v>
      </c>
      <c r="C4" s="23" t="s">
        <v>190</v>
      </c>
      <c r="D4" s="60" t="s">
        <v>111</v>
      </c>
      <c r="E4" s="61"/>
    </row>
    <row r="5" spans="1:5" s="3" customFormat="1" ht="57.6">
      <c r="A5" s="59" t="s">
        <v>113</v>
      </c>
      <c r="B5" s="23" t="s">
        <v>22</v>
      </c>
      <c r="C5" s="23" t="s">
        <v>191</v>
      </c>
      <c r="D5" s="62" t="s">
        <v>192</v>
      </c>
      <c r="E5" s="63"/>
    </row>
    <row r="6" spans="1:5" s="3" customFormat="1" ht="29.4" thickBot="1">
      <c r="A6" s="88" t="s">
        <v>25</v>
      </c>
      <c r="B6" s="89" t="s">
        <v>26</v>
      </c>
      <c r="C6" s="89" t="s">
        <v>116</v>
      </c>
      <c r="D6" s="161" t="s">
        <v>117</v>
      </c>
      <c r="E6" s="162"/>
    </row>
    <row r="7" spans="1:5" s="3" customFormat="1" ht="172.8">
      <c r="A7" s="55" t="s">
        <v>28</v>
      </c>
      <c r="B7" s="56" t="s">
        <v>29</v>
      </c>
      <c r="C7" s="57" t="s">
        <v>193</v>
      </c>
      <c r="D7" s="52" t="s">
        <v>194</v>
      </c>
      <c r="E7" s="67"/>
    </row>
    <row r="8" spans="1:5" s="3" customFormat="1" ht="86.4">
      <c r="A8" s="59" t="s">
        <v>119</v>
      </c>
      <c r="B8" s="23" t="s">
        <v>120</v>
      </c>
      <c r="C8" s="23" t="s">
        <v>121</v>
      </c>
      <c r="D8" s="45" t="s">
        <v>195</v>
      </c>
      <c r="E8" s="63" t="s">
        <v>196</v>
      </c>
    </row>
    <row r="9" spans="1:5" ht="86.4">
      <c r="A9" s="59" t="s">
        <v>123</v>
      </c>
      <c r="B9" s="23" t="s">
        <v>124</v>
      </c>
      <c r="C9" s="23" t="s">
        <v>197</v>
      </c>
      <c r="D9" s="23" t="s">
        <v>198</v>
      </c>
      <c r="E9" s="63" t="s">
        <v>199</v>
      </c>
    </row>
    <row r="10" spans="1:5" s="3" customFormat="1" ht="28.8">
      <c r="A10" s="59" t="s">
        <v>38</v>
      </c>
      <c r="B10" s="23" t="s">
        <v>39</v>
      </c>
      <c r="C10" s="23" t="s">
        <v>127</v>
      </c>
      <c r="D10" s="45" t="s">
        <v>200</v>
      </c>
      <c r="E10" s="64"/>
    </row>
    <row r="11" spans="1:5" s="3" customFormat="1" ht="15" thickBot="1">
      <c r="A11" s="65" t="s">
        <v>342</v>
      </c>
      <c r="B11" s="51" t="s">
        <v>29</v>
      </c>
      <c r="C11" s="51" t="s">
        <v>399</v>
      </c>
      <c r="D11" s="74" t="s">
        <v>316</v>
      </c>
      <c r="E11" s="66" t="s">
        <v>316</v>
      </c>
    </row>
    <row r="12" spans="1:5" ht="28.8">
      <c r="A12" s="163" t="s">
        <v>41</v>
      </c>
      <c r="B12" s="85" t="s">
        <v>42</v>
      </c>
      <c r="C12" s="91" t="s">
        <v>129</v>
      </c>
      <c r="D12" s="91"/>
      <c r="E12" s="164" t="s">
        <v>130</v>
      </c>
    </row>
    <row r="13" spans="1:5" ht="213" customHeight="1">
      <c r="A13" s="59" t="s">
        <v>43</v>
      </c>
      <c r="B13" s="23" t="s">
        <v>131</v>
      </c>
      <c r="C13" s="23" t="s">
        <v>201</v>
      </c>
      <c r="D13" s="23" t="s">
        <v>202</v>
      </c>
      <c r="E13" s="68"/>
    </row>
    <row r="14" spans="1:5" ht="57.6">
      <c r="A14" s="59" t="s">
        <v>46</v>
      </c>
      <c r="B14" s="23" t="s">
        <v>47</v>
      </c>
      <c r="C14" s="23" t="s">
        <v>134</v>
      </c>
      <c r="D14" s="23" t="s">
        <v>135</v>
      </c>
      <c r="E14" s="90"/>
    </row>
    <row r="15" spans="1:5" ht="144.6" thickBot="1">
      <c r="A15" s="88" t="s">
        <v>49</v>
      </c>
      <c r="B15" s="89" t="s">
        <v>136</v>
      </c>
      <c r="C15" s="165" t="s">
        <v>203</v>
      </c>
      <c r="D15" s="138" t="s">
        <v>204</v>
      </c>
      <c r="E15" s="83"/>
    </row>
    <row r="16" spans="1:5" ht="42" customHeight="1">
      <c r="A16" s="55" t="s">
        <v>52</v>
      </c>
      <c r="B16" s="56" t="s">
        <v>53</v>
      </c>
      <c r="C16" s="52" t="s">
        <v>138</v>
      </c>
      <c r="D16" s="52"/>
      <c r="E16" s="77"/>
    </row>
    <row r="17" spans="1:7" ht="187.2">
      <c r="A17" s="167" t="s">
        <v>54</v>
      </c>
      <c r="B17" s="23" t="s">
        <v>139</v>
      </c>
      <c r="C17" s="23" t="s">
        <v>410</v>
      </c>
      <c r="D17" s="23" t="s">
        <v>409</v>
      </c>
      <c r="E17" s="68"/>
    </row>
    <row r="18" spans="1:7" ht="28.8">
      <c r="A18" s="167" t="s">
        <v>56</v>
      </c>
      <c r="B18" s="166" t="s">
        <v>352</v>
      </c>
      <c r="C18" s="23" t="s">
        <v>400</v>
      </c>
      <c r="D18" s="23" t="s">
        <v>401</v>
      </c>
      <c r="E18" s="68"/>
    </row>
    <row r="19" spans="1:7" ht="43.8" thickBot="1">
      <c r="A19" s="95" t="s">
        <v>363</v>
      </c>
      <c r="B19" s="152" t="s">
        <v>383</v>
      </c>
      <c r="C19" s="51" t="s">
        <v>402</v>
      </c>
      <c r="D19" s="87" t="s">
        <v>405</v>
      </c>
      <c r="E19" s="86"/>
    </row>
    <row r="20" spans="1:7" ht="100.8">
      <c r="A20" s="84" t="s">
        <v>58</v>
      </c>
      <c r="B20" s="85" t="s">
        <v>59</v>
      </c>
      <c r="C20" s="91" t="s">
        <v>205</v>
      </c>
      <c r="D20" s="92"/>
      <c r="E20" s="93"/>
      <c r="G20" s="46"/>
    </row>
    <row r="21" spans="1:7" ht="325.5" customHeight="1">
      <c r="A21" s="72" t="s">
        <v>60</v>
      </c>
      <c r="B21" s="23" t="s">
        <v>206</v>
      </c>
      <c r="C21" s="23" t="s">
        <v>474</v>
      </c>
      <c r="D21" s="23" t="s">
        <v>207</v>
      </c>
      <c r="E21" s="425" t="s">
        <v>143</v>
      </c>
      <c r="G21" s="46"/>
    </row>
    <row r="22" spans="1:7" ht="258" customHeight="1">
      <c r="A22" s="72" t="s">
        <v>208</v>
      </c>
      <c r="B22" s="23" t="s">
        <v>209</v>
      </c>
      <c r="C22" s="23" t="s">
        <v>210</v>
      </c>
      <c r="D22" s="23" t="s">
        <v>146</v>
      </c>
      <c r="E22" s="426"/>
    </row>
    <row r="23" spans="1:7" ht="135.9" customHeight="1">
      <c r="A23" s="72" t="s">
        <v>211</v>
      </c>
      <c r="B23" s="23" t="s">
        <v>212</v>
      </c>
      <c r="C23" s="23" t="s">
        <v>147</v>
      </c>
      <c r="D23" s="45" t="s">
        <v>148</v>
      </c>
      <c r="E23" s="426"/>
    </row>
    <row r="24" spans="1:7" ht="224.4" customHeight="1" thickBot="1">
      <c r="A24" s="98" t="s">
        <v>149</v>
      </c>
      <c r="B24" s="99" t="s">
        <v>213</v>
      </c>
      <c r="C24" s="99" t="s">
        <v>214</v>
      </c>
      <c r="D24" s="100" t="s">
        <v>152</v>
      </c>
      <c r="E24" s="426"/>
    </row>
    <row r="25" spans="1:7">
      <c r="A25" s="101" t="s">
        <v>153</v>
      </c>
      <c r="B25" s="94" t="s">
        <v>70</v>
      </c>
      <c r="C25" s="52" t="s">
        <v>215</v>
      </c>
      <c r="D25" s="45"/>
      <c r="E25" s="102"/>
    </row>
    <row r="26" spans="1:7" s="3" customFormat="1" ht="44.4" customHeight="1">
      <c r="A26" s="96" t="s">
        <v>155</v>
      </c>
      <c r="B26" s="23" t="s">
        <v>156</v>
      </c>
      <c r="C26" s="23" t="s">
        <v>157</v>
      </c>
      <c r="D26" s="23" t="s">
        <v>216</v>
      </c>
      <c r="E26" s="103"/>
    </row>
    <row r="27" spans="1:7" s="3" customFormat="1" ht="72.599999999999994" thickBot="1">
      <c r="A27" s="168" t="s">
        <v>74</v>
      </c>
      <c r="B27" s="89" t="s">
        <v>159</v>
      </c>
      <c r="C27" s="89" t="s">
        <v>217</v>
      </c>
      <c r="D27" s="89" t="s">
        <v>218</v>
      </c>
      <c r="E27" s="169"/>
    </row>
    <row r="28" spans="1:7">
      <c r="A28" s="70" t="s">
        <v>162</v>
      </c>
      <c r="B28" s="56" t="s">
        <v>78</v>
      </c>
      <c r="C28" s="52" t="s">
        <v>154</v>
      </c>
      <c r="D28" s="75"/>
      <c r="E28" s="77"/>
    </row>
    <row r="29" spans="1:7" ht="115.2">
      <c r="A29" s="72" t="s">
        <v>164</v>
      </c>
      <c r="B29" s="23" t="s">
        <v>165</v>
      </c>
      <c r="C29" s="23" t="s">
        <v>219</v>
      </c>
      <c r="D29" s="23" t="s">
        <v>220</v>
      </c>
      <c r="E29" s="68"/>
    </row>
    <row r="30" spans="1:7" ht="168.75" customHeight="1">
      <c r="A30" s="72" t="s">
        <v>168</v>
      </c>
      <c r="B30" s="23" t="s">
        <v>169</v>
      </c>
      <c r="C30" s="23" t="s">
        <v>221</v>
      </c>
      <c r="D30" s="45" t="s">
        <v>222</v>
      </c>
      <c r="E30" s="68"/>
    </row>
    <row r="31" spans="1:7" ht="158.4">
      <c r="A31" s="72" t="s">
        <v>88</v>
      </c>
      <c r="B31" s="23" t="s">
        <v>171</v>
      </c>
      <c r="C31" s="23" t="s">
        <v>172</v>
      </c>
      <c r="D31" s="78" t="s">
        <v>173</v>
      </c>
      <c r="E31" s="68"/>
    </row>
    <row r="32" spans="1:7" ht="28.8">
      <c r="A32" s="72" t="s">
        <v>93</v>
      </c>
      <c r="B32" s="23" t="s">
        <v>174</v>
      </c>
      <c r="C32" s="23" t="s">
        <v>223</v>
      </c>
      <c r="D32" s="78"/>
      <c r="E32" s="68"/>
    </row>
    <row r="33" spans="1:5" ht="29.4" thickBot="1">
      <c r="A33" s="73" t="s">
        <v>322</v>
      </c>
      <c r="B33" s="51" t="s">
        <v>356</v>
      </c>
      <c r="C33" s="51" t="s">
        <v>404</v>
      </c>
      <c r="D33" s="175" t="s">
        <v>403</v>
      </c>
      <c r="E33" s="86"/>
    </row>
    <row r="34" spans="1:5">
      <c r="A34" s="170" t="s">
        <v>97</v>
      </c>
      <c r="B34" s="171" t="s">
        <v>177</v>
      </c>
      <c r="C34" s="172"/>
      <c r="D34" s="173"/>
      <c r="E34" s="174"/>
    </row>
    <row r="35" spans="1:5" ht="43.8" thickBot="1">
      <c r="A35" s="109" t="s">
        <v>178</v>
      </c>
      <c r="B35" s="107" t="s">
        <v>100</v>
      </c>
      <c r="C35" s="108" t="s">
        <v>411</v>
      </c>
      <c r="D35" s="107"/>
      <c r="E35" s="7"/>
    </row>
  </sheetData>
  <autoFilter ref="A2:C7"/>
  <mergeCells count="2">
    <mergeCell ref="A1:XFD1"/>
    <mergeCell ref="E21:E2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topLeftCell="D9" zoomScale="57" zoomScaleNormal="57" workbookViewId="0">
      <selection activeCell="E22" sqref="E22"/>
    </sheetView>
  </sheetViews>
  <sheetFormatPr defaultColWidth="9.109375" defaultRowHeight="14.4"/>
  <cols>
    <col min="1" max="1" width="2.88671875" style="14" bestFit="1" customWidth="1"/>
    <col min="2" max="2" width="12.88671875" style="3" customWidth="1"/>
    <col min="3" max="3" width="7.5546875" style="3" customWidth="1"/>
    <col min="4" max="4" width="57.109375" style="3" customWidth="1"/>
    <col min="5" max="5" width="103.5546875" style="3" customWidth="1"/>
    <col min="6" max="6" width="10.33203125" style="3" customWidth="1"/>
    <col min="7" max="7" width="14" style="3" customWidth="1"/>
    <col min="8" max="8" width="13.44140625" style="3" customWidth="1"/>
    <col min="9" max="9" width="14.109375" style="3" customWidth="1"/>
    <col min="10" max="10" width="14.6640625" style="3" customWidth="1"/>
    <col min="11" max="11" width="11.109375" customWidth="1"/>
    <col min="12" max="12" width="13.109375" customWidth="1"/>
    <col min="13" max="13" width="14.109375" customWidth="1"/>
    <col min="14" max="14" width="15.5546875" customWidth="1"/>
    <col min="15" max="15" width="14" customWidth="1"/>
    <col min="16" max="17" width="9.5546875" style="3" customWidth="1"/>
    <col min="18" max="19" width="14.109375" style="3" customWidth="1"/>
    <col min="20" max="21" width="15.5546875" style="3" customWidth="1"/>
    <col min="22" max="23" width="14.5546875" style="3" customWidth="1"/>
    <col min="24" max="24" width="13.44140625" style="3" customWidth="1"/>
    <col min="25" max="16384" width="9.109375" style="3"/>
  </cols>
  <sheetData>
    <row r="1" spans="1:33" ht="15" thickBot="1"/>
    <row r="2" spans="1:33" ht="31.5" customHeight="1" thickBot="1">
      <c r="A2" s="42"/>
      <c r="B2" s="519" t="s">
        <v>224</v>
      </c>
      <c r="C2" s="520"/>
      <c r="D2" s="521"/>
      <c r="E2" s="133"/>
      <c r="F2" s="501" t="s">
        <v>426</v>
      </c>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3"/>
    </row>
    <row r="3" spans="1:33" ht="26.4" customHeight="1" thickBot="1">
      <c r="A3" s="113" t="s">
        <v>103</v>
      </c>
      <c r="B3" s="192" t="s">
        <v>225</v>
      </c>
      <c r="C3" s="192" t="s">
        <v>226</v>
      </c>
      <c r="D3" s="191" t="s">
        <v>227</v>
      </c>
      <c r="E3" s="190" t="s">
        <v>228</v>
      </c>
      <c r="F3" s="515" t="s">
        <v>350</v>
      </c>
      <c r="G3" s="516"/>
      <c r="H3" s="516"/>
      <c r="I3" s="516"/>
      <c r="J3" s="517"/>
      <c r="K3" s="515" t="s">
        <v>349</v>
      </c>
      <c r="L3" s="516"/>
      <c r="M3" s="516"/>
      <c r="N3" s="516"/>
      <c r="O3" s="517"/>
      <c r="P3" s="504" t="s">
        <v>427</v>
      </c>
      <c r="Q3" s="505"/>
      <c r="R3" s="505"/>
      <c r="S3" s="505"/>
      <c r="T3" s="505"/>
      <c r="U3" s="505"/>
      <c r="V3" s="505"/>
      <c r="W3" s="505"/>
      <c r="X3" s="505"/>
      <c r="Y3" s="504" t="s">
        <v>428</v>
      </c>
      <c r="Z3" s="505"/>
      <c r="AA3" s="505"/>
      <c r="AB3" s="505"/>
      <c r="AC3" s="505"/>
      <c r="AD3" s="505"/>
      <c r="AE3" s="505"/>
      <c r="AF3" s="505"/>
      <c r="AG3" s="506"/>
    </row>
    <row r="4" spans="1:33" ht="26.4" customHeight="1" thickBot="1">
      <c r="A4" s="527">
        <v>1</v>
      </c>
      <c r="B4" s="539" t="s">
        <v>24</v>
      </c>
      <c r="C4" s="527" t="s">
        <v>229</v>
      </c>
      <c r="D4" s="530" t="s">
        <v>230</v>
      </c>
      <c r="E4" s="542"/>
      <c r="F4" s="536" t="s">
        <v>347</v>
      </c>
      <c r="G4" s="537"/>
      <c r="H4" s="537"/>
      <c r="I4" s="537"/>
      <c r="J4" s="538"/>
      <c r="K4" s="536" t="s">
        <v>347</v>
      </c>
      <c r="L4" s="537"/>
      <c r="M4" s="537"/>
      <c r="N4" s="537"/>
      <c r="O4" s="538"/>
      <c r="P4" s="536" t="s">
        <v>347</v>
      </c>
      <c r="Q4" s="537"/>
      <c r="R4" s="537"/>
      <c r="S4" s="537"/>
      <c r="T4" s="537"/>
      <c r="U4" s="537"/>
      <c r="V4" s="537"/>
      <c r="W4" s="537"/>
      <c r="X4" s="538"/>
      <c r="Y4" s="507" t="s">
        <v>347</v>
      </c>
      <c r="Z4" s="508"/>
      <c r="AA4" s="508"/>
      <c r="AB4" s="508"/>
      <c r="AC4" s="508"/>
      <c r="AD4" s="508"/>
      <c r="AE4" s="508"/>
      <c r="AF4" s="508"/>
      <c r="AG4" s="509"/>
    </row>
    <row r="5" spans="1:33" ht="26.4" customHeight="1">
      <c r="A5" s="528"/>
      <c r="B5" s="540"/>
      <c r="C5" s="528"/>
      <c r="D5" s="531"/>
      <c r="E5" s="543"/>
      <c r="F5" s="201" t="s">
        <v>430</v>
      </c>
      <c r="G5" s="202" t="s">
        <v>434</v>
      </c>
      <c r="H5" s="202" t="s">
        <v>431</v>
      </c>
      <c r="I5" s="202" t="s">
        <v>432</v>
      </c>
      <c r="J5" s="203" t="s">
        <v>433</v>
      </c>
      <c r="K5" s="201" t="s">
        <v>435</v>
      </c>
      <c r="L5" s="202" t="s">
        <v>436</v>
      </c>
      <c r="M5" s="202" t="s">
        <v>437</v>
      </c>
      <c r="N5" s="202" t="s">
        <v>438</v>
      </c>
      <c r="O5" s="203" t="s">
        <v>439</v>
      </c>
      <c r="P5" s="201" t="s">
        <v>440</v>
      </c>
      <c r="Q5" s="227" t="s">
        <v>441</v>
      </c>
      <c r="R5" s="202" t="s">
        <v>442</v>
      </c>
      <c r="S5" s="202" t="s">
        <v>443</v>
      </c>
      <c r="T5" s="202" t="s">
        <v>444</v>
      </c>
      <c r="U5" s="202" t="s">
        <v>445</v>
      </c>
      <c r="V5" s="202" t="s">
        <v>446</v>
      </c>
      <c r="W5" s="228" t="s">
        <v>447</v>
      </c>
      <c r="X5" s="228" t="s">
        <v>448</v>
      </c>
      <c r="Y5" s="201" t="s">
        <v>449</v>
      </c>
      <c r="Z5" s="202" t="s">
        <v>450</v>
      </c>
      <c r="AA5" s="202" t="s">
        <v>451</v>
      </c>
      <c r="AB5" s="202" t="s">
        <v>452</v>
      </c>
      <c r="AC5" s="202" t="s">
        <v>453</v>
      </c>
      <c r="AD5" s="202" t="s">
        <v>436</v>
      </c>
      <c r="AE5" s="202" t="s">
        <v>437</v>
      </c>
      <c r="AF5" s="202" t="s">
        <v>438</v>
      </c>
      <c r="AG5" s="203" t="s">
        <v>439</v>
      </c>
    </row>
    <row r="6" spans="1:33" ht="123" customHeight="1" thickBot="1">
      <c r="A6" s="529"/>
      <c r="B6" s="541"/>
      <c r="C6" s="529"/>
      <c r="D6" s="532"/>
      <c r="E6" s="544"/>
      <c r="F6" s="229">
        <f>(CostComponents_CT!F8)*(NatGas_Price_Ex+CostComponents_CT!$F$21)*(1+CostComponents_CT!$F$20/100)*(CostComponents_CT!$F$16)+(CostComponents_CT!F25-CostComponents_CT!$F$27/1000)*Carbon_Price_Ex.+SUM(CostComponents_CT!$F$30,CostComponents_CT!$F$37,CostComponents_CT!$F$44,CostComponents_CT!$F$51)</f>
        <v>21.084219387978045</v>
      </c>
      <c r="G6" s="230">
        <f>(CostComponents_CT!G8)*(NatGas_Price_Ex+CostComponents_CT!$F$21)*(1+CostComponents_CT!$F$20/100)*(CostComponents_CT!$F$16)+(CostComponents_CT!G25-CostComponents_CT!$F$27/1000)*Carbon_Price_Ex.+SUM(CostComponents_CT!$F$30,CostComponents_CT!$F$37,CostComponents_CT!$F$44,CostComponents_CT!$F$51)</f>
        <v>23.040261837532491</v>
      </c>
      <c r="H6" s="230">
        <f>(CostComponents_CT!H8)*(NatGas_Price_Ex+CostComponents_CT!$F$21)*(1+CostComponents_CT!$F$20/100)*(CostComponents_CT!$F$16)+(CostComponents_CT!H25-CostComponents_CT!$F$27/1000)*Carbon_Price_Ex.+SUM(CostComponents_CT!$F$30,CostComponents_CT!$F$37,CostComponents_CT!$F$44,CostComponents_CT!$F$51)</f>
        <v>24.018037019234292</v>
      </c>
      <c r="I6" s="230">
        <f>(CostComponents_CT!I8)*(NatGas_Price_Ex+CostComponents_CT!$F$21)*(1+CostComponents_CT!$F$20/100)*(CostComponents_CT!$F$16)+(CostComponents_CT!I25-CostComponents_CT!$F$27/1000)*Carbon_Price_Ex.+SUM(CostComponents_CT!$F$30,CostComponents_CT!$F$37,CostComponents_CT!$F$44,CostComponents_CT!$F$51)</f>
        <v>24.995812200936093</v>
      </c>
      <c r="J6" s="231">
        <f>(CostComponents_CT!J8)*(NatGas_Price_Ex+CostComponents_CT!$F$21)*(1+CostComponents_CT!$F$20/100)*(CostComponents_CT!$F$16)+(CostComponents_CT!J25-CostComponents_CT!$F$27/1000)*Carbon_Price_Ex.+SUM(CostComponents_CT!$F$30,CostComponents_CT!$F$37,CostComponents_CT!$F$44,CostComponents_CT!$F$51)</f>
        <v>25.973587382637895</v>
      </c>
      <c r="K6" s="229">
        <f>(CostComponents_CT!F8)*(NatGas_Price_Ex+CostComponents_CT!$F$21)*(1+CostComponents_CT!$F$20/100)*(CostComponents_CT!$F$17)+(CostComponents_CT!F25-CostComponents_CT!$F$27/1000)*Carbon_Price_Ex.+SUM(CostComponents_CT!$F$30,CostComponents_CT!$F$37,CostComponents_CT!$F$44,CostComponents_CT!$F$51)</f>
        <v>20.07791003749999</v>
      </c>
      <c r="L6" s="230">
        <f>(CostComponents_CT!G8)*(NatGas_Price_Ex+CostComponents_CT!$F$21)*(1+CostComponents_CT!$F$20/100)*(CostComponents_CT!$F$17)+(CostComponents_CT!G25-CostComponents_CT!$F$27/1000)*Carbon_Price_Ex.+SUM(CostComponents_CT!$F$30,CostComponents_CT!$F$37,CostComponents_CT!$F$44,CostComponents_CT!$F$51)</f>
        <v>21.967417562434505</v>
      </c>
      <c r="M6" s="230">
        <f>(CostComponents_CT!H8)*(NatGas_Price_Ex+CostComponents_CT!$F$21)*(1+CostComponents_CT!$F$20/100)*(CostComponents_CT!$F$17)+(CostComponents_CT!H25-CostComponents_CT!$F$27/1000)*Carbon_Price_Ex.+SUM(CostComponents_CT!$F$30,CostComponents_CT!$F$37,CostComponents_CT!$F$44,CostComponents_CT!$F$51)</f>
        <v>22.911933650999252</v>
      </c>
      <c r="N6" s="230">
        <f>(CostComponents_CT!I8)*(NatGas_Price_Ex+CostComponents_CT!$F$21)*(1+CostComponents_CT!$F$20/100)*(CostComponents_CT!$F$17)+(CostComponents_CT!I25-CostComponents_CT!$F$27/1000)*Carbon_Price_Ex.+SUM(CostComponents_CT!$F$30,CostComponents_CT!$F$37,CostComponents_CT!$F$44,CostComponents_CT!$F$51)</f>
        <v>23.856449739563992</v>
      </c>
      <c r="O6" s="231">
        <f>(CostComponents_CT!J8)*(NatGas_Price_Ex+CostComponents_CT!$F$21)*(1+CostComponents_CT!$F$20/100)*(CostComponents_CT!$F$17)+(CostComponents_CT!J25-CostComponents_CT!$F$27/1000)*Carbon_Price_Ex.+SUM(CostComponents_CT!$F$30,CostComponents_CT!$F$37,CostComponents_CT!$F$44,CostComponents_CT!$F$51)</f>
        <v>24.800965828128739</v>
      </c>
      <c r="P6" s="229">
        <f>SUM(CostComponents_ST!$F$29,CostComponents_ST!$F$36,CostComponents_ST!$F$43,CostComponents_ST!$F$50)</f>
        <v>3.1</v>
      </c>
      <c r="Q6" s="232">
        <f>SUM(CostComponents_ST!$F$29,CostComponents_ST!$F$36,CostComponents_ST!$F$43,CostComponents_ST!$F$50)</f>
        <v>3.1</v>
      </c>
      <c r="R6" s="230">
        <f>SUM(CostComponents_ST!$F$29,CostComponents_ST!$F$36,CostComponents_ST!$F$43,CostComponents_ST!$F$50)</f>
        <v>3.1</v>
      </c>
      <c r="S6" s="230">
        <f>SUM(CostComponents_ST!$F$29,CostComponents_ST!$F$36,CostComponents_ST!$F$43,CostComponents_ST!$F$50)</f>
        <v>3.1</v>
      </c>
      <c r="T6" s="230">
        <f>SUM(CostComponents_ST!$F$29,CostComponents_ST!$F$36,CostComponents_ST!$F$43,CostComponents_ST!$F$50)</f>
        <v>3.1</v>
      </c>
      <c r="U6" s="230">
        <f>SUM(CostComponents_ST!$F$29,CostComponents_ST!$F$36,CostComponents_ST!$F$43,CostComponents_ST!$F$50)</f>
        <v>3.1</v>
      </c>
      <c r="V6" s="230">
        <f>SUM(CostComponents_ST!$F$29,CostComponents_ST!$F$36,CostComponents_ST!$F$43,CostComponents_ST!$F$50)</f>
        <v>3.1</v>
      </c>
      <c r="W6" s="230">
        <f>SUM(CostComponents_ST!$F$29,CostComponents_ST!$F$36,CostComponents_ST!$F$43,CostComponents_ST!$F$50)</f>
        <v>3.1</v>
      </c>
      <c r="X6" s="233">
        <f>SUM(CostComponents_ST!$F$29,CostComponents_ST!$F$36,CostComponents_ST!$F$43,CostComponents_ST!$F$50)</f>
        <v>3.1</v>
      </c>
      <c r="Y6" s="229">
        <f>SUM(CostComponents_ST!$F$29,CostComponents_ST!$F$36,CostComponents_ST!$F$43,CostComponents_ST!$F$50)</f>
        <v>3.1</v>
      </c>
      <c r="Z6" s="230">
        <f>SUM(CostComponents_ST!$F$29,CostComponents_ST!$F$36,CostComponents_ST!$F$43,CostComponents_ST!$F$50)</f>
        <v>3.1</v>
      </c>
      <c r="AA6" s="230">
        <f>SUM(CostComponents_ST!$F$29,CostComponents_ST!$F$36,CostComponents_ST!$F$43,CostComponents_ST!$F$50)</f>
        <v>3.1</v>
      </c>
      <c r="AB6" s="230">
        <f>SUM(CostComponents_ST!$F$29,CostComponents_ST!$F$36,CostComponents_ST!$F$43,CostComponents_ST!$F$50)</f>
        <v>3.1</v>
      </c>
      <c r="AC6" s="230">
        <f>SUM(CostComponents_ST!$F$29,CostComponents_ST!$F$36,CostComponents_ST!$F$43,CostComponents_ST!$F$50)</f>
        <v>3.1</v>
      </c>
      <c r="AD6" s="230">
        <f>SUM(CostComponents_ST!$F$29,CostComponents_ST!$F$36,CostComponents_ST!$F$43,CostComponents_ST!$F$50)</f>
        <v>3.1</v>
      </c>
      <c r="AE6" s="230">
        <f>SUM(CostComponents_ST!$F$29,CostComponents_ST!$F$36,CostComponents_ST!$F$43,CostComponents_ST!$F$50)</f>
        <v>3.1</v>
      </c>
      <c r="AF6" s="230">
        <f>SUM(CostComponents_ST!$F$29,CostComponents_ST!$F$36,CostComponents_ST!$F$43,CostComponents_ST!$F$50)</f>
        <v>3.1</v>
      </c>
      <c r="AG6" s="231">
        <f>SUM(CostComponents_ST!$F$29,CostComponents_ST!$F$36,CostComponents_ST!$F$43,CostComponents_ST!$F$50)</f>
        <v>3.1</v>
      </c>
    </row>
    <row r="7" spans="1:33" ht="108" customHeight="1" thickBot="1">
      <c r="A7" s="42">
        <v>2</v>
      </c>
      <c r="B7" s="42" t="s">
        <v>231</v>
      </c>
      <c r="C7" s="42" t="s">
        <v>76</v>
      </c>
      <c r="D7" s="41" t="s">
        <v>232</v>
      </c>
      <c r="E7" s="159"/>
      <c r="F7" s="522">
        <f>CostComponents_CT!F59*(NatGas_Price_Ex+CostComponents_CT!$F$21)*(1+CostComponents_CT!$F$20/100)*CostComponents_CT!F16+CostComponents_CT!$F$60+SUM(CostComponents_CT!$F$36,CostComponents_CT!$F$43,CostComponents_CT!$F$50,CostComponents_CT!$F$57)</f>
        <v>2230.7568923628446</v>
      </c>
      <c r="G7" s="523"/>
      <c r="H7" s="523"/>
      <c r="I7" s="523"/>
      <c r="J7" s="524"/>
      <c r="K7" s="522">
        <f>CostComponents_CT!F59*(NatGas_Price_Ex+CostComponents_CT!$F$21)*(1+CostComponents_CT!$F$20/100)*CostComponents_CT!F17+CostComponents_CT!$F$60+SUM(CostComponents_CT!$F$36,CostComponents_CT!$F$43,CostComponents_CT!$F$50,CostComponents_CT!$F$57)</f>
        <v>2155.8979883684506</v>
      </c>
      <c r="L7" s="523"/>
      <c r="M7" s="523"/>
      <c r="N7" s="523"/>
      <c r="O7" s="524"/>
      <c r="P7" s="522">
        <f>SUM(CostComponents_ST!F35,CostComponents_ST!F42,CostComponents_ST!F49,CostComponents_ST!F56)</f>
        <v>130</v>
      </c>
      <c r="Q7" s="525"/>
      <c r="R7" s="523"/>
      <c r="S7" s="523"/>
      <c r="T7" s="523"/>
      <c r="U7" s="523"/>
      <c r="V7" s="523"/>
      <c r="W7" s="526"/>
      <c r="X7" s="526"/>
      <c r="Y7" s="510">
        <f>SUM(CostComponents_ST!F35,CostComponents_ST!F42,CostComponents_ST!F49,CostComponents_ST!F56)</f>
        <v>130</v>
      </c>
      <c r="Z7" s="511"/>
      <c r="AA7" s="512"/>
      <c r="AB7" s="512"/>
      <c r="AC7" s="512"/>
      <c r="AD7" s="512"/>
      <c r="AE7" s="512"/>
      <c r="AF7" s="513"/>
      <c r="AG7" s="514"/>
    </row>
    <row r="8" spans="1:33" ht="108" customHeight="1">
      <c r="A8" s="110"/>
      <c r="B8" s="527" t="s">
        <v>233</v>
      </c>
      <c r="C8" s="527" t="s">
        <v>90</v>
      </c>
      <c r="D8" s="530" t="s">
        <v>234</v>
      </c>
      <c r="E8" s="533"/>
      <c r="F8" s="234" t="s">
        <v>353</v>
      </c>
      <c r="G8" s="488">
        <f>(CostComponents_CT!F62*(NatGas_Price_Ex+CostComponents_CT!$F$21)*(1+CostComponents_CT!$F$20/100)*CostComponents_CT!$F$16)+(CostComponents_CT!F65*Station_Service_Rate_Example)+CostComponents_CT!F68+SUM(CostComponents_CT!F33,CostComponents_CT!F40,CostComponents_CT!F47,CostComponents_CT!F54)</f>
        <v>10913.301527909567</v>
      </c>
      <c r="H8" s="488"/>
      <c r="I8" s="488"/>
      <c r="J8" s="490"/>
      <c r="K8" s="234" t="s">
        <v>353</v>
      </c>
      <c r="L8" s="488">
        <f>(CostComponents_CT!F62*(NatGas_Price_Ex+CostComponents_CT!$F$21)*(1+CostComponents_CT!$F$20/100)*CostComponents_CT!$F$17)+(CostComponents_CT!F65*Station_Service_Rate_Example)+CostComponents_CT!F68+SUM(CostComponents_CT!F33,CostComponents_CT!F40,CostComponents_CT!F47,CostComponents_CT!F54)</f>
        <v>10854.717317552395</v>
      </c>
      <c r="M8" s="488"/>
      <c r="N8" s="488"/>
      <c r="O8" s="490"/>
      <c r="P8" s="234" t="s">
        <v>353</v>
      </c>
      <c r="Q8" s="235"/>
      <c r="R8" s="488">
        <f>CostComponents_ST!F32+CostComponents_ST!F39+CostComponents_ST!F46+CostComponents_ST!F53+CostComponents_ST!F64*Station_Service_Rate_Example</f>
        <v>3195</v>
      </c>
      <c r="S8" s="488"/>
      <c r="T8" s="488"/>
      <c r="U8" s="488"/>
      <c r="V8" s="488"/>
      <c r="W8" s="489"/>
      <c r="X8" s="489"/>
      <c r="Y8" s="234" t="s">
        <v>353</v>
      </c>
      <c r="Z8" s="235"/>
      <c r="AA8" s="488">
        <f>CostComponents_ST!F32+CostComponents_ST!F39+CostComponents_ST!F46+CostComponents_ST!F53+CostComponents_ST!F64*Station_Service_Rate_Example</f>
        <v>3195</v>
      </c>
      <c r="AB8" s="488"/>
      <c r="AC8" s="488"/>
      <c r="AD8" s="488"/>
      <c r="AE8" s="488"/>
      <c r="AF8" s="489"/>
      <c r="AG8" s="490"/>
    </row>
    <row r="9" spans="1:33" ht="108" customHeight="1">
      <c r="A9" s="110"/>
      <c r="B9" s="528"/>
      <c r="C9" s="528"/>
      <c r="D9" s="531"/>
      <c r="E9" s="534"/>
      <c r="F9" s="236" t="s">
        <v>354</v>
      </c>
      <c r="G9" s="491">
        <f>(CostComponents_CT!F63*('FinDispatchDataParameter - Phys'!$E$14+CostComponents_CT!$F$21)*(1+CostComponents_CT!$F$20/100)*CostComponents_CT!$F$16)+(CostComponents_CT!F66*'FinDispatchDataParameter - Phys'!$E$16)+CostComponents_CT!F69+SUM(CostComponents_CT!F34,CostComponents_CT!F41,CostComponents_CT!F48,CostComponents_CT!F55)</f>
        <v>12521.34460332522</v>
      </c>
      <c r="H9" s="491"/>
      <c r="I9" s="491"/>
      <c r="J9" s="493"/>
      <c r="K9" s="236" t="s">
        <v>354</v>
      </c>
      <c r="L9" s="491">
        <f>(CostComponents_CT!F63*(NatGas_Price_Ex+CostComponents_CT!$F$21)*(1+CostComponents_CT!$F$20/100)*CostComponents_CT!$F$17)+(CostComponents_CT!F66*Station_Service_Rate_Example)+CostComponents_CT!F69+SUM(CostComponents_CT!F34,CostComponents_CT!F41,CostComponents_CT!F48,CostComponents_CT!F55)</f>
        <v>12454.391220059881</v>
      </c>
      <c r="M9" s="491"/>
      <c r="N9" s="491"/>
      <c r="O9" s="493"/>
      <c r="P9" s="236" t="s">
        <v>354</v>
      </c>
      <c r="Q9" s="237"/>
      <c r="R9" s="491">
        <f>CostComponents_ST!F33+CostComponents_ST!F40+CostComponents_ST!F47+CostComponents_ST!F54+CostComponents_ST!F65*Station_Service_Rate_Example</f>
        <v>4420</v>
      </c>
      <c r="S9" s="491"/>
      <c r="T9" s="491"/>
      <c r="U9" s="491"/>
      <c r="V9" s="491"/>
      <c r="W9" s="492"/>
      <c r="X9" s="492"/>
      <c r="Y9" s="236" t="s">
        <v>354</v>
      </c>
      <c r="Z9" s="237"/>
      <c r="AA9" s="491">
        <f>CostComponents_ST!F33+CostComponents_ST!F40+CostComponents_ST!F47+CostComponents_ST!F54+CostComponents_ST!F65*Station_Service_Rate_Example</f>
        <v>4420</v>
      </c>
      <c r="AB9" s="491"/>
      <c r="AC9" s="491"/>
      <c r="AD9" s="491"/>
      <c r="AE9" s="491"/>
      <c r="AF9" s="492"/>
      <c r="AG9" s="493"/>
    </row>
    <row r="10" spans="1:33" ht="188.25" customHeight="1" thickBot="1">
      <c r="A10" s="110">
        <v>3</v>
      </c>
      <c r="B10" s="529"/>
      <c r="C10" s="529"/>
      <c r="D10" s="532"/>
      <c r="E10" s="535"/>
      <c r="F10" s="238" t="s">
        <v>355</v>
      </c>
      <c r="G10" s="494">
        <f>(CostComponents_CT!F64*('FinDispatchDataParameter - Phys'!$E$14+CostComponents_CT!$F$21)*(1+CostComponents_CT!$F$20/100)*CostComponents_CT!$F$16)+(CostComponents_CT!F67*'FinDispatchDataParameter - Phys'!$E$16)+CostComponents_CT!F70+SUM(CostComponents_CT!F35,CostComponents_CT!F42,CostComponents_CT!F49,CostComponents_CT!F56)</f>
        <v>14129.387678740872</v>
      </c>
      <c r="H10" s="494"/>
      <c r="I10" s="494"/>
      <c r="J10" s="495"/>
      <c r="K10" s="238" t="s">
        <v>355</v>
      </c>
      <c r="L10" s="494">
        <f>(CostComponents_CT!F64*(NatGas_Price_Ex+CostComponents_CT!$F$21)*(1+CostComponents_CT!$F$20/100)*CostComponents_CT!$F$17)+(CostComponents_CT!F67*Station_Service_Rate_Example)+CostComponents_CT!F70+SUM(CostComponents_CT!F35,CostComponents_CT!F42,CostComponents_CT!F49,CostComponents_CT!F56)</f>
        <v>14054.065122567365</v>
      </c>
      <c r="M10" s="494"/>
      <c r="N10" s="494"/>
      <c r="O10" s="495"/>
      <c r="P10" s="238" t="s">
        <v>355</v>
      </c>
      <c r="Q10" s="239"/>
      <c r="R10" s="494">
        <f>CostComponents_ST!F34+CostComponents_ST!F41+CostComponents_ST!F48+CostComponents_ST!F55+CostComponents_ST!F66*Station_Service_Rate_Example</f>
        <v>5675</v>
      </c>
      <c r="S10" s="494"/>
      <c r="T10" s="494"/>
      <c r="U10" s="494"/>
      <c r="V10" s="494"/>
      <c r="W10" s="333"/>
      <c r="X10" s="333"/>
      <c r="Y10" s="238" t="s">
        <v>355</v>
      </c>
      <c r="Z10" s="239"/>
      <c r="AA10" s="494">
        <f>CostComponents_ST!F34+CostComponents_ST!F41+CostComponents_ST!F48+CostComponents_ST!F55+CostComponents_ST!F66*Station_Service_Rate_Example</f>
        <v>5675</v>
      </c>
      <c r="AB10" s="494"/>
      <c r="AC10" s="494"/>
      <c r="AD10" s="494"/>
      <c r="AE10" s="494"/>
      <c r="AF10" s="333"/>
      <c r="AG10" s="495"/>
    </row>
    <row r="11" spans="1:33" ht="142.5" customHeight="1" thickBot="1">
      <c r="A11" s="42">
        <v>4</v>
      </c>
      <c r="B11" s="114" t="s">
        <v>235</v>
      </c>
      <c r="C11" s="42" t="s">
        <v>236</v>
      </c>
      <c r="D11" s="115" t="s">
        <v>412</v>
      </c>
      <c r="E11" s="178"/>
      <c r="F11" s="496">
        <f>CostComponents_CT!F78</f>
        <v>0</v>
      </c>
      <c r="G11" s="498"/>
      <c r="H11" s="498"/>
      <c r="I11" s="498"/>
      <c r="J11" s="500"/>
      <c r="K11" s="496">
        <f>CostComponents_CT!F78</f>
        <v>0</v>
      </c>
      <c r="L11" s="498"/>
      <c r="M11" s="498"/>
      <c r="N11" s="498"/>
      <c r="O11" s="500"/>
      <c r="P11" s="496">
        <f>CostComponents_ST!F77</f>
        <v>0</v>
      </c>
      <c r="Q11" s="497"/>
      <c r="R11" s="498"/>
      <c r="S11" s="498"/>
      <c r="T11" s="498"/>
      <c r="U11" s="498"/>
      <c r="V11" s="498"/>
      <c r="W11" s="499"/>
      <c r="X11" s="499"/>
      <c r="Y11" s="496">
        <f>CostComponents_ST!K77</f>
        <v>0</v>
      </c>
      <c r="Z11" s="497"/>
      <c r="AA11" s="498"/>
      <c r="AB11" s="498"/>
      <c r="AC11" s="498"/>
      <c r="AD11" s="498"/>
      <c r="AE11" s="498"/>
      <c r="AF11" s="499"/>
      <c r="AG11" s="500"/>
    </row>
    <row r="13" spans="1:33">
      <c r="D13" s="518" t="s">
        <v>416</v>
      </c>
      <c r="E13" s="518"/>
      <c r="F13" s="518"/>
    </row>
    <row r="14" spans="1:33">
      <c r="D14" s="257" t="s">
        <v>335</v>
      </c>
      <c r="E14" s="258">
        <v>3.25</v>
      </c>
      <c r="F14" s="259" t="s">
        <v>51</v>
      </c>
    </row>
    <row r="15" spans="1:33">
      <c r="D15" s="259" t="s">
        <v>326</v>
      </c>
      <c r="E15" s="260">
        <v>30</v>
      </c>
      <c r="F15" s="259" t="s">
        <v>327</v>
      </c>
    </row>
    <row r="16" spans="1:33">
      <c r="D16" s="259" t="s">
        <v>380</v>
      </c>
      <c r="E16" s="260">
        <v>125</v>
      </c>
      <c r="F16" s="259" t="s">
        <v>229</v>
      </c>
    </row>
  </sheetData>
  <mergeCells count="40">
    <mergeCell ref="F4:J4"/>
    <mergeCell ref="K4:O4"/>
    <mergeCell ref="P4:X4"/>
    <mergeCell ref="A4:A6"/>
    <mergeCell ref="B4:B6"/>
    <mergeCell ref="C4:C6"/>
    <mergeCell ref="D4:D6"/>
    <mergeCell ref="E4:E6"/>
    <mergeCell ref="P3:X3"/>
    <mergeCell ref="D13:F13"/>
    <mergeCell ref="B2:D2"/>
    <mergeCell ref="F7:J7"/>
    <mergeCell ref="P7:X7"/>
    <mergeCell ref="F11:J11"/>
    <mergeCell ref="P11:X11"/>
    <mergeCell ref="K7:O7"/>
    <mergeCell ref="L8:O8"/>
    <mergeCell ref="L9:O9"/>
    <mergeCell ref="L10:O10"/>
    <mergeCell ref="B8:B10"/>
    <mergeCell ref="C8:C10"/>
    <mergeCell ref="D8:D10"/>
    <mergeCell ref="E8:E10"/>
    <mergeCell ref="G8:J8"/>
    <mergeCell ref="AA8:AG8"/>
    <mergeCell ref="AA9:AG9"/>
    <mergeCell ref="AA10:AG10"/>
    <mergeCell ref="Y11:AG11"/>
    <mergeCell ref="F2:AG2"/>
    <mergeCell ref="Y3:AG3"/>
    <mergeCell ref="Y4:AG4"/>
    <mergeCell ref="Y7:AG7"/>
    <mergeCell ref="K3:O3"/>
    <mergeCell ref="K11:O11"/>
    <mergeCell ref="G9:J9"/>
    <mergeCell ref="G10:J10"/>
    <mergeCell ref="R8:X8"/>
    <mergeCell ref="R9:X9"/>
    <mergeCell ref="R10:X10"/>
    <mergeCell ref="F3:J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opLeftCell="A11" zoomScale="98" zoomScaleNormal="98" workbookViewId="0">
      <selection activeCell="E24" sqref="E24"/>
    </sheetView>
  </sheetViews>
  <sheetFormatPr defaultColWidth="9.109375" defaultRowHeight="14.4"/>
  <cols>
    <col min="1" max="1" width="2.88671875" style="14" bestFit="1" customWidth="1"/>
    <col min="2" max="2" width="12.88671875" style="3" customWidth="1"/>
    <col min="3" max="3" width="7.5546875" style="3" customWidth="1"/>
    <col min="4" max="4" width="57.109375" style="3" customWidth="1"/>
    <col min="5" max="5" width="103.5546875" style="3" customWidth="1"/>
    <col min="6" max="6" width="10.33203125" style="3" customWidth="1"/>
    <col min="7" max="7" width="14" style="3" customWidth="1"/>
    <col min="8" max="8" width="13.44140625" style="3" customWidth="1"/>
    <col min="9" max="9" width="14.109375" style="3" customWidth="1"/>
    <col min="10" max="10" width="14.6640625" style="3" customWidth="1"/>
    <col min="11" max="11" width="11.109375" style="40" customWidth="1"/>
    <col min="12" max="12" width="13.109375" style="40" customWidth="1"/>
    <col min="13" max="13" width="14.109375" style="40" customWidth="1"/>
    <col min="14" max="14" width="15.5546875" style="40" customWidth="1"/>
    <col min="15" max="15" width="14" style="40" customWidth="1"/>
    <col min="16" max="16" width="10.33203125" style="3" customWidth="1"/>
    <col min="17" max="17" width="14" style="3" customWidth="1"/>
    <col min="18" max="18" width="13.44140625" style="3" customWidth="1"/>
    <col min="19" max="19" width="14.109375" style="3" customWidth="1"/>
    <col min="20" max="20" width="14.6640625" style="3" customWidth="1"/>
    <col min="21" max="21" width="11.109375" style="40" customWidth="1"/>
    <col min="22" max="22" width="13.109375" style="40" customWidth="1"/>
    <col min="23" max="23" width="14.109375" style="40" customWidth="1"/>
    <col min="24" max="24" width="15.5546875" style="40" customWidth="1"/>
    <col min="25" max="25" width="14" style="40" customWidth="1"/>
    <col min="26" max="16384" width="9.109375" style="3"/>
  </cols>
  <sheetData>
    <row r="1" spans="1:28" ht="15" thickBot="1"/>
    <row r="2" spans="1:28" ht="31.5" customHeight="1" thickBot="1">
      <c r="A2" s="42"/>
      <c r="B2" s="519" t="s">
        <v>224</v>
      </c>
      <c r="C2" s="520"/>
      <c r="D2" s="521"/>
      <c r="E2" s="187"/>
      <c r="F2" s="501" t="s">
        <v>454</v>
      </c>
      <c r="G2" s="502"/>
      <c r="H2" s="502"/>
      <c r="I2" s="502"/>
      <c r="J2" s="502"/>
      <c r="K2" s="502"/>
      <c r="L2" s="502"/>
      <c r="M2" s="502"/>
      <c r="N2" s="502"/>
      <c r="O2" s="502"/>
      <c r="P2" s="502"/>
      <c r="Q2" s="502"/>
      <c r="R2" s="502"/>
      <c r="S2" s="502"/>
      <c r="T2" s="502"/>
      <c r="U2" s="502"/>
      <c r="V2" s="502"/>
      <c r="W2" s="502"/>
      <c r="X2" s="502"/>
      <c r="Y2" s="548"/>
      <c r="Z2" s="177"/>
      <c r="AA2" s="177"/>
      <c r="AB2" s="177"/>
    </row>
    <row r="3" spans="1:28" ht="26.4" customHeight="1" thickBot="1">
      <c r="A3" s="113" t="s">
        <v>103</v>
      </c>
      <c r="B3" s="192" t="s">
        <v>225</v>
      </c>
      <c r="C3" s="192" t="s">
        <v>226</v>
      </c>
      <c r="D3" s="191" t="s">
        <v>227</v>
      </c>
      <c r="E3" s="190" t="s">
        <v>228</v>
      </c>
      <c r="F3" s="515" t="s">
        <v>465</v>
      </c>
      <c r="G3" s="516"/>
      <c r="H3" s="516"/>
      <c r="I3" s="516"/>
      <c r="J3" s="517"/>
      <c r="K3" s="515" t="s">
        <v>466</v>
      </c>
      <c r="L3" s="516"/>
      <c r="M3" s="516"/>
      <c r="N3" s="516"/>
      <c r="O3" s="517"/>
      <c r="P3" s="515" t="s">
        <v>467</v>
      </c>
      <c r="Q3" s="516"/>
      <c r="R3" s="516"/>
      <c r="S3" s="516"/>
      <c r="T3" s="517"/>
      <c r="U3" s="515" t="s">
        <v>468</v>
      </c>
      <c r="V3" s="516"/>
      <c r="W3" s="516"/>
      <c r="X3" s="516"/>
      <c r="Y3" s="517"/>
    </row>
    <row r="4" spans="1:28" ht="26.4" customHeight="1" thickBot="1">
      <c r="A4" s="527">
        <v>1</v>
      </c>
      <c r="B4" s="539" t="s">
        <v>24</v>
      </c>
      <c r="C4" s="527" t="s">
        <v>229</v>
      </c>
      <c r="D4" s="530" t="s">
        <v>230</v>
      </c>
      <c r="E4" s="542"/>
      <c r="F4" s="536" t="s">
        <v>347</v>
      </c>
      <c r="G4" s="537"/>
      <c r="H4" s="537"/>
      <c r="I4" s="537"/>
      <c r="J4" s="538"/>
      <c r="K4" s="536" t="s">
        <v>347</v>
      </c>
      <c r="L4" s="537"/>
      <c r="M4" s="537"/>
      <c r="N4" s="537"/>
      <c r="O4" s="538"/>
      <c r="P4" s="536" t="s">
        <v>347</v>
      </c>
      <c r="Q4" s="537"/>
      <c r="R4" s="537"/>
      <c r="S4" s="537"/>
      <c r="T4" s="538"/>
      <c r="U4" s="536" t="s">
        <v>347</v>
      </c>
      <c r="V4" s="537"/>
      <c r="W4" s="537"/>
      <c r="X4" s="537"/>
      <c r="Y4" s="538"/>
    </row>
    <row r="5" spans="1:28" ht="26.4" customHeight="1">
      <c r="A5" s="528"/>
      <c r="B5" s="540"/>
      <c r="C5" s="528"/>
      <c r="D5" s="531"/>
      <c r="E5" s="543"/>
      <c r="F5" s="201" t="s">
        <v>455</v>
      </c>
      <c r="G5" s="202" t="s">
        <v>456</v>
      </c>
      <c r="H5" s="202" t="s">
        <v>459</v>
      </c>
      <c r="I5" s="202" t="s">
        <v>460</v>
      </c>
      <c r="J5" s="203" t="s">
        <v>457</v>
      </c>
      <c r="K5" s="201" t="s">
        <v>458</v>
      </c>
      <c r="L5" s="202" t="s">
        <v>461</v>
      </c>
      <c r="M5" s="202" t="s">
        <v>462</v>
      </c>
      <c r="N5" s="202" t="s">
        <v>463</v>
      </c>
      <c r="O5" s="203" t="s">
        <v>464</v>
      </c>
      <c r="P5" s="201" t="s">
        <v>455</v>
      </c>
      <c r="Q5" s="202" t="s">
        <v>456</v>
      </c>
      <c r="R5" s="202" t="s">
        <v>459</v>
      </c>
      <c r="S5" s="202" t="s">
        <v>460</v>
      </c>
      <c r="T5" s="203" t="s">
        <v>457</v>
      </c>
      <c r="U5" s="201" t="s">
        <v>458</v>
      </c>
      <c r="V5" s="202" t="s">
        <v>461</v>
      </c>
      <c r="W5" s="202" t="s">
        <v>462</v>
      </c>
      <c r="X5" s="202" t="s">
        <v>463</v>
      </c>
      <c r="Y5" s="203" t="s">
        <v>464</v>
      </c>
    </row>
    <row r="6" spans="1:28" ht="123" customHeight="1" thickBot="1">
      <c r="A6" s="529"/>
      <c r="B6" s="541"/>
      <c r="C6" s="529"/>
      <c r="D6" s="532"/>
      <c r="E6" s="544"/>
      <c r="F6" s="229">
        <f>'FinDispatchDataParameter - Phys'!F6+'FinDispatchDataParameter - Phys'!P6</f>
        <v>24.184219387978047</v>
      </c>
      <c r="G6" s="230">
        <f>'FinDispatchDataParameter - Phys'!G6+'FinDispatchDataParameter - Phys'!Q6</f>
        <v>26.140261837532492</v>
      </c>
      <c r="H6" s="230">
        <f>'FinDispatchDataParameter - Phys'!H6+'FinDispatchDataParameter - Phys'!R6</f>
        <v>27.118037019234293</v>
      </c>
      <c r="I6" s="230">
        <f>'FinDispatchDataParameter - Phys'!I6+'FinDispatchDataParameter - Phys'!S6</f>
        <v>28.095812200936095</v>
      </c>
      <c r="J6" s="231">
        <f>'FinDispatchDataParameter - Phys'!J6+'FinDispatchDataParameter - Phys'!T6</f>
        <v>29.073587382637896</v>
      </c>
      <c r="K6" s="229">
        <f>'FinDispatchDataParameter - Phys'!K6+'FinDispatchDataParameter - Phys'!Y6</f>
        <v>23.177910037499991</v>
      </c>
      <c r="L6" s="230">
        <f>'FinDispatchDataParameter - Phys'!L6+'FinDispatchDataParameter - Phys'!Z6</f>
        <v>25.067417562434507</v>
      </c>
      <c r="M6" s="230">
        <f>'FinDispatchDataParameter - Phys'!M6+'FinDispatchDataParameter - Phys'!AA6</f>
        <v>26.011933650999254</v>
      </c>
      <c r="N6" s="230">
        <f>'FinDispatchDataParameter - Phys'!N6+'FinDispatchDataParameter - Phys'!AB6</f>
        <v>26.956449739563993</v>
      </c>
      <c r="O6" s="231">
        <f>'FinDispatchDataParameter - Phys'!O6+'FinDispatchDataParameter - Phys'!AC6</f>
        <v>27.90096582812874</v>
      </c>
      <c r="P6" s="229">
        <f>'FinDispatchDataParameter - Phys'!F6+'FinDispatchDataParameter - Phys'!P6/2</f>
        <v>22.634219387978046</v>
      </c>
      <c r="Q6" s="230">
        <f>'FinDispatchDataParameter - Phys'!G6+'FinDispatchDataParameter - Phys'!Q6/2</f>
        <v>24.590261837532491</v>
      </c>
      <c r="R6" s="230">
        <f>'FinDispatchDataParameter - Phys'!H6+'FinDispatchDataParameter - Phys'!R6/2</f>
        <v>25.568037019234293</v>
      </c>
      <c r="S6" s="230">
        <f>'FinDispatchDataParameter - Phys'!I6+'FinDispatchDataParameter - Phys'!S6/2</f>
        <v>26.545812200936094</v>
      </c>
      <c r="T6" s="231">
        <f>'FinDispatchDataParameter - Phys'!J6+'FinDispatchDataParameter - Phys'!T6/2</f>
        <v>27.523587382637896</v>
      </c>
      <c r="U6" s="229">
        <f>'FinDispatchDataParameter - Phys'!K6+'FinDispatchDataParameter - Phys'!Y6/2</f>
        <v>21.627910037499991</v>
      </c>
      <c r="V6" s="230">
        <f>'FinDispatchDataParameter - Phys'!L6+'FinDispatchDataParameter - Phys'!Z6/2</f>
        <v>23.517417562434506</v>
      </c>
      <c r="W6" s="230">
        <f>'FinDispatchDataParameter - Phys'!M6+'FinDispatchDataParameter - Phys'!AA6/2</f>
        <v>24.461933650999253</v>
      </c>
      <c r="X6" s="230">
        <f>'FinDispatchDataParameter - Phys'!N6+'FinDispatchDataParameter - Phys'!AB6/2</f>
        <v>25.406449739563993</v>
      </c>
      <c r="Y6" s="231">
        <f>'FinDispatchDataParameter - Phys'!O6+'FinDispatchDataParameter - Phys'!AC6/2</f>
        <v>26.350965828128739</v>
      </c>
    </row>
    <row r="7" spans="1:28" ht="108" customHeight="1" thickBot="1">
      <c r="A7" s="42">
        <v>2</v>
      </c>
      <c r="B7" s="42" t="s">
        <v>231</v>
      </c>
      <c r="C7" s="42" t="s">
        <v>76</v>
      </c>
      <c r="D7" s="41" t="s">
        <v>232</v>
      </c>
      <c r="E7" s="186"/>
      <c r="F7" s="545">
        <f>SUM('FinDispatchDataParameter - Phys'!F7:J7,'FinDispatchDataParameter - Phys'!P7:X7)</f>
        <v>2360.7568923628446</v>
      </c>
      <c r="G7" s="546"/>
      <c r="H7" s="546"/>
      <c r="I7" s="546"/>
      <c r="J7" s="547"/>
      <c r="K7" s="522">
        <f>SUM('FinDispatchDataParameter - Phys'!K7:O7,'FinDispatchDataParameter - Phys'!Y7:AG7)</f>
        <v>2285.8979883684506</v>
      </c>
      <c r="L7" s="523"/>
      <c r="M7" s="523"/>
      <c r="N7" s="523"/>
      <c r="O7" s="524"/>
      <c r="P7" s="522">
        <f>SUM('FinDispatchDataParameter - Phys'!F7:J7)+SUM('FinDispatchDataParameter - Phys'!P7:X7)/2</f>
        <v>2295.7568923628446</v>
      </c>
      <c r="Q7" s="523"/>
      <c r="R7" s="523"/>
      <c r="S7" s="523"/>
      <c r="T7" s="524"/>
      <c r="U7" s="522">
        <f>SUM('FinDispatchDataParameter - Phys'!K7:O7)+SUM('FinDispatchDataParameter - Phys'!Y7:AG7)/2</f>
        <v>2220.8979883684506</v>
      </c>
      <c r="V7" s="523"/>
      <c r="W7" s="523"/>
      <c r="X7" s="523"/>
      <c r="Y7" s="524"/>
    </row>
    <row r="8" spans="1:28" ht="108" customHeight="1">
      <c r="A8" s="110"/>
      <c r="B8" s="527" t="s">
        <v>233</v>
      </c>
      <c r="C8" s="527" t="s">
        <v>90</v>
      </c>
      <c r="D8" s="530" t="s">
        <v>234</v>
      </c>
      <c r="E8" s="533"/>
      <c r="F8" s="234" t="s">
        <v>353</v>
      </c>
      <c r="G8" s="488">
        <f>SUM('FinDispatchDataParameter - Phys'!G8:J8,'FinDispatchDataParameter - Phys'!R8:X8)</f>
        <v>14108.301527909567</v>
      </c>
      <c r="H8" s="488"/>
      <c r="I8" s="488"/>
      <c r="J8" s="490"/>
      <c r="K8" s="234" t="s">
        <v>353</v>
      </c>
      <c r="L8" s="488">
        <f>SUM('FinDispatchDataParameter - Phys'!L8:O8,'FinDispatchDataParameter - Phys'!AA8:AG8)</f>
        <v>14049.717317552395</v>
      </c>
      <c r="M8" s="488"/>
      <c r="N8" s="488"/>
      <c r="O8" s="490"/>
      <c r="P8" s="234" t="s">
        <v>353</v>
      </c>
      <c r="Q8" s="488">
        <f>SUM('FinDispatchDataParameter - Phys'!G8:J8)+SUM('FinDispatchDataParameter - Phys'!R8:X8)/2</f>
        <v>12510.801527909567</v>
      </c>
      <c r="R8" s="488"/>
      <c r="S8" s="488"/>
      <c r="T8" s="490"/>
      <c r="U8" s="234" t="s">
        <v>353</v>
      </c>
      <c r="V8" s="488">
        <f>SUM('FinDispatchDataParameter - Phys'!L8:O8)+SUM('FinDispatchDataParameter - Phys'!AA8:AG8)/2</f>
        <v>12452.217317552395</v>
      </c>
      <c r="W8" s="488"/>
      <c r="X8" s="488"/>
      <c r="Y8" s="490"/>
    </row>
    <row r="9" spans="1:28" ht="108" customHeight="1">
      <c r="A9" s="110"/>
      <c r="B9" s="528"/>
      <c r="C9" s="528"/>
      <c r="D9" s="531"/>
      <c r="E9" s="534"/>
      <c r="F9" s="236" t="s">
        <v>354</v>
      </c>
      <c r="G9" s="491">
        <f>SUM('FinDispatchDataParameter - Phys'!G9:J9,'FinDispatchDataParameter - Phys'!R9:X9)</f>
        <v>16941.344603325218</v>
      </c>
      <c r="H9" s="491"/>
      <c r="I9" s="491"/>
      <c r="J9" s="493"/>
      <c r="K9" s="236" t="s">
        <v>354</v>
      </c>
      <c r="L9" s="491">
        <f>SUM('FinDispatchDataParameter - Phys'!L9:O9,'FinDispatchDataParameter - Phys'!AA9:AG9)</f>
        <v>16874.391220059879</v>
      </c>
      <c r="M9" s="491"/>
      <c r="N9" s="491"/>
      <c r="O9" s="493"/>
      <c r="P9" s="236" t="s">
        <v>354</v>
      </c>
      <c r="Q9" s="491">
        <f>SUM('FinDispatchDataParameter - Phys'!G9:J9)+SUM('FinDispatchDataParameter - Phys'!R9:X9)/2</f>
        <v>14731.34460332522</v>
      </c>
      <c r="R9" s="491"/>
      <c r="S9" s="491"/>
      <c r="T9" s="493"/>
      <c r="U9" s="236" t="s">
        <v>354</v>
      </c>
      <c r="V9" s="491">
        <f>SUM('FinDispatchDataParameter - Phys'!L9:O9)+SUM('FinDispatchDataParameter - Phys'!AA9:AG9)/2</f>
        <v>14664.391220059881</v>
      </c>
      <c r="W9" s="491"/>
      <c r="X9" s="491"/>
      <c r="Y9" s="493"/>
    </row>
    <row r="10" spans="1:28" ht="188.25" customHeight="1" thickBot="1">
      <c r="A10" s="110">
        <v>3</v>
      </c>
      <c r="B10" s="529"/>
      <c r="C10" s="529"/>
      <c r="D10" s="532"/>
      <c r="E10" s="535"/>
      <c r="F10" s="238" t="s">
        <v>355</v>
      </c>
      <c r="G10" s="494">
        <f>SUM('FinDispatchDataParameter - Phys'!G10:J10,'FinDispatchDataParameter - Phys'!R10:X10)</f>
        <v>19804.387678740874</v>
      </c>
      <c r="H10" s="494"/>
      <c r="I10" s="494"/>
      <c r="J10" s="495"/>
      <c r="K10" s="238" t="s">
        <v>355</v>
      </c>
      <c r="L10" s="494">
        <f>SUM('FinDispatchDataParameter - Phys'!L10:O10,'FinDispatchDataParameter - Phys'!AA10:AG10)</f>
        <v>19729.065122567365</v>
      </c>
      <c r="M10" s="494"/>
      <c r="N10" s="494"/>
      <c r="O10" s="495"/>
      <c r="P10" s="238" t="s">
        <v>355</v>
      </c>
      <c r="Q10" s="494">
        <f>SUM('FinDispatchDataParameter - Phys'!G10:J10)+SUM('FinDispatchDataParameter - Phys'!R10:X10)/2</f>
        <v>16966.887678740874</v>
      </c>
      <c r="R10" s="494"/>
      <c r="S10" s="494"/>
      <c r="T10" s="495"/>
      <c r="U10" s="238" t="s">
        <v>355</v>
      </c>
      <c r="V10" s="494">
        <f>SUM('FinDispatchDataParameter - Phys'!L10:O10)+SUM('FinDispatchDataParameter - Phys'!AA10:AG10)/2</f>
        <v>16891.565122567365</v>
      </c>
      <c r="W10" s="494"/>
      <c r="X10" s="494"/>
      <c r="Y10" s="495"/>
    </row>
    <row r="11" spans="1:28" ht="142.5" customHeight="1" thickBot="1">
      <c r="A11" s="42">
        <v>4</v>
      </c>
      <c r="B11" s="114" t="s">
        <v>235</v>
      </c>
      <c r="C11" s="42" t="s">
        <v>236</v>
      </c>
      <c r="D11" s="115" t="s">
        <v>412</v>
      </c>
      <c r="E11" s="178"/>
      <c r="F11" s="496">
        <f>CostComponents_CT!F78</f>
        <v>0</v>
      </c>
      <c r="G11" s="498"/>
      <c r="H11" s="498"/>
      <c r="I11" s="498"/>
      <c r="J11" s="500"/>
      <c r="K11" s="496">
        <f>CostComponents_CT!F78</f>
        <v>0</v>
      </c>
      <c r="L11" s="498"/>
      <c r="M11" s="498"/>
      <c r="N11" s="498"/>
      <c r="O11" s="500"/>
      <c r="P11" s="496">
        <f>CostComponents_CT!P78</f>
        <v>0</v>
      </c>
      <c r="Q11" s="498"/>
      <c r="R11" s="498"/>
      <c r="S11" s="498"/>
      <c r="T11" s="500"/>
      <c r="U11" s="496">
        <f>CostComponents_CT!P78</f>
        <v>0</v>
      </c>
      <c r="V11" s="498"/>
      <c r="W11" s="498"/>
      <c r="X11" s="498"/>
      <c r="Y11" s="500"/>
    </row>
    <row r="13" spans="1:28">
      <c r="D13" s="518" t="s">
        <v>416</v>
      </c>
      <c r="E13" s="518"/>
      <c r="F13" s="518"/>
      <c r="P13" s="40"/>
    </row>
    <row r="14" spans="1:28">
      <c r="D14" s="257" t="s">
        <v>335</v>
      </c>
      <c r="E14" s="258">
        <v>3.25</v>
      </c>
      <c r="F14" s="259" t="s">
        <v>51</v>
      </c>
      <c r="T14" s="40"/>
      <c r="Y14" s="3"/>
    </row>
    <row r="15" spans="1:28">
      <c r="D15" s="259" t="s">
        <v>326</v>
      </c>
      <c r="E15" s="260">
        <v>30</v>
      </c>
      <c r="F15" s="259" t="s">
        <v>327</v>
      </c>
      <c r="T15" s="40"/>
      <c r="Y15" s="3"/>
    </row>
    <row r="16" spans="1:28">
      <c r="D16" s="259" t="s">
        <v>380</v>
      </c>
      <c r="E16" s="260">
        <v>125</v>
      </c>
      <c r="F16" s="259" t="s">
        <v>229</v>
      </c>
      <c r="T16" s="40"/>
      <c r="Y16" s="3"/>
    </row>
  </sheetData>
  <mergeCells count="40">
    <mergeCell ref="P7:T7"/>
    <mergeCell ref="U7:Y7"/>
    <mergeCell ref="Q8:T8"/>
    <mergeCell ref="V8:Y8"/>
    <mergeCell ref="Q9:T9"/>
    <mergeCell ref="V9:Y9"/>
    <mergeCell ref="B2:D2"/>
    <mergeCell ref="F3:J3"/>
    <mergeCell ref="K3:O3"/>
    <mergeCell ref="P3:T3"/>
    <mergeCell ref="U3:Y3"/>
    <mergeCell ref="F2:Y2"/>
    <mergeCell ref="A4:A6"/>
    <mergeCell ref="B4:B6"/>
    <mergeCell ref="C4:C6"/>
    <mergeCell ref="D4:D6"/>
    <mergeCell ref="E4:E6"/>
    <mergeCell ref="F4:J4"/>
    <mergeCell ref="P4:T4"/>
    <mergeCell ref="U4:Y4"/>
    <mergeCell ref="K4:O4"/>
    <mergeCell ref="B8:B10"/>
    <mergeCell ref="C8:C10"/>
    <mergeCell ref="D8:D10"/>
    <mergeCell ref="E8:E10"/>
    <mergeCell ref="G8:J8"/>
    <mergeCell ref="L8:O8"/>
    <mergeCell ref="G9:J9"/>
    <mergeCell ref="L9:O9"/>
    <mergeCell ref="F7:J7"/>
    <mergeCell ref="K7:O7"/>
    <mergeCell ref="G10:J10"/>
    <mergeCell ref="L10:O10"/>
    <mergeCell ref="D13:F13"/>
    <mergeCell ref="F11:J11"/>
    <mergeCell ref="K11:O11"/>
    <mergeCell ref="Q10:T10"/>
    <mergeCell ref="V10:Y10"/>
    <mergeCell ref="P11:T11"/>
    <mergeCell ref="U11:Y1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15" zoomScaleNormal="100" workbookViewId="0">
      <selection activeCell="K26" sqref="K26"/>
    </sheetView>
  </sheetViews>
  <sheetFormatPr defaultRowHeight="14.4"/>
  <cols>
    <col min="1" max="1" width="2.109375" bestFit="1" customWidth="1"/>
    <col min="2" max="2" width="28.109375" customWidth="1"/>
    <col min="3" max="3" width="8.88671875" bestFit="1" customWidth="1"/>
    <col min="4" max="4" width="44.109375" customWidth="1"/>
    <col min="5" max="5" width="10.109375" customWidth="1"/>
    <col min="6" max="6" width="8.88671875" customWidth="1"/>
    <col min="7" max="7" width="25.109375" customWidth="1"/>
  </cols>
  <sheetData>
    <row r="1" spans="1:7" ht="26.4">
      <c r="A1" s="15" t="s">
        <v>103</v>
      </c>
      <c r="B1" s="15" t="s">
        <v>237</v>
      </c>
      <c r="C1" s="15" t="s">
        <v>226</v>
      </c>
      <c r="D1" s="15" t="s">
        <v>105</v>
      </c>
      <c r="E1" s="15" t="s">
        <v>36</v>
      </c>
      <c r="F1" s="15" t="s">
        <v>37</v>
      </c>
      <c r="G1" s="15" t="s">
        <v>238</v>
      </c>
    </row>
    <row r="2" spans="1:7" ht="39.6">
      <c r="A2" s="119">
        <v>1</v>
      </c>
      <c r="B2" s="16" t="s">
        <v>239</v>
      </c>
      <c r="C2" s="189" t="s">
        <v>240</v>
      </c>
      <c r="D2" s="119" t="s">
        <v>241</v>
      </c>
      <c r="E2" s="240">
        <v>6.75</v>
      </c>
      <c r="F2" s="240">
        <v>7.9</v>
      </c>
      <c r="G2" s="24" t="s">
        <v>242</v>
      </c>
    </row>
    <row r="3" spans="1:7" ht="39.6">
      <c r="A3" s="119">
        <v>2</v>
      </c>
      <c r="B3" s="16" t="s">
        <v>243</v>
      </c>
      <c r="C3" s="189" t="s">
        <v>240</v>
      </c>
      <c r="D3" s="119" t="s">
        <v>244</v>
      </c>
      <c r="E3" s="240">
        <v>6.75</v>
      </c>
      <c r="F3" s="240">
        <v>7.9</v>
      </c>
      <c r="G3" s="24" t="s">
        <v>242</v>
      </c>
    </row>
    <row r="4" spans="1:7" ht="39.6">
      <c r="A4" s="119">
        <v>3</v>
      </c>
      <c r="B4" s="16" t="s">
        <v>245</v>
      </c>
      <c r="C4" s="189" t="s">
        <v>246</v>
      </c>
      <c r="D4" s="119" t="s">
        <v>247</v>
      </c>
      <c r="E4" s="240">
        <v>12</v>
      </c>
      <c r="F4" s="240">
        <v>12</v>
      </c>
      <c r="G4" s="24" t="s">
        <v>242</v>
      </c>
    </row>
    <row r="5" spans="1:7" ht="39.6">
      <c r="A5" s="119"/>
      <c r="B5" s="16" t="s">
        <v>248</v>
      </c>
      <c r="C5" s="189" t="s">
        <v>246</v>
      </c>
      <c r="D5" s="119" t="s">
        <v>249</v>
      </c>
      <c r="E5" s="240">
        <v>48</v>
      </c>
      <c r="F5" s="240">
        <v>48</v>
      </c>
      <c r="G5" s="24" t="s">
        <v>242</v>
      </c>
    </row>
    <row r="6" spans="1:7" ht="51.9" customHeight="1">
      <c r="A6" s="119"/>
      <c r="B6" s="16" t="s">
        <v>250</v>
      </c>
      <c r="C6" s="189" t="s">
        <v>246</v>
      </c>
      <c r="D6" s="119" t="s">
        <v>251</v>
      </c>
      <c r="E6" s="240">
        <v>72</v>
      </c>
      <c r="F6" s="240">
        <v>72</v>
      </c>
      <c r="G6" s="24" t="s">
        <v>242</v>
      </c>
    </row>
    <row r="7" spans="1:7" ht="42" customHeight="1">
      <c r="A7" s="119">
        <v>4</v>
      </c>
      <c r="B7" s="16" t="s">
        <v>252</v>
      </c>
      <c r="C7" s="189" t="s">
        <v>253</v>
      </c>
      <c r="D7" s="119" t="s">
        <v>254</v>
      </c>
      <c r="E7" s="240">
        <v>67.5</v>
      </c>
      <c r="F7" s="240">
        <v>78.75</v>
      </c>
      <c r="G7" s="24" t="s">
        <v>242</v>
      </c>
    </row>
    <row r="8" spans="1:7" ht="57.6">
      <c r="A8" s="119">
        <v>5</v>
      </c>
      <c r="B8" s="16" t="s">
        <v>255</v>
      </c>
      <c r="C8" s="189" t="s">
        <v>246</v>
      </c>
      <c r="D8" s="119" t="s">
        <v>256</v>
      </c>
      <c r="E8" s="240">
        <v>5</v>
      </c>
      <c r="F8" s="240">
        <v>5</v>
      </c>
      <c r="G8" s="24" t="s">
        <v>257</v>
      </c>
    </row>
    <row r="9" spans="1:7" ht="100.8">
      <c r="A9" s="119">
        <v>6</v>
      </c>
      <c r="B9" s="16" t="s">
        <v>258</v>
      </c>
      <c r="C9" s="189" t="s">
        <v>246</v>
      </c>
      <c r="D9" s="119" t="s">
        <v>259</v>
      </c>
      <c r="E9" s="240">
        <v>0.75</v>
      </c>
      <c r="F9" s="240">
        <v>0.75</v>
      </c>
      <c r="G9" s="19" t="s">
        <v>260</v>
      </c>
    </row>
    <row r="10" spans="1:7" ht="57.6">
      <c r="A10" s="119">
        <v>7</v>
      </c>
      <c r="B10" s="16" t="s">
        <v>261</v>
      </c>
      <c r="C10" s="189" t="s">
        <v>103</v>
      </c>
      <c r="D10" s="119" t="s">
        <v>262</v>
      </c>
      <c r="E10" s="240">
        <f>ROUNDDOWN(24/(E4+E8+E9),0)</f>
        <v>1</v>
      </c>
      <c r="F10" s="240">
        <f>ROUNDDOWN(24/(F4+F8+F9),0)</f>
        <v>1</v>
      </c>
      <c r="G10" s="19" t="s">
        <v>263</v>
      </c>
    </row>
    <row r="11" spans="1:7">
      <c r="A11" s="549">
        <v>8</v>
      </c>
      <c r="B11" s="16" t="s">
        <v>264</v>
      </c>
      <c r="C11" s="550"/>
      <c r="D11" s="551"/>
      <c r="E11" s="551"/>
      <c r="F11" s="552"/>
      <c r="G11" s="24"/>
    </row>
    <row r="12" spans="1:7" ht="75" customHeight="1">
      <c r="A12" s="549"/>
      <c r="B12" s="17" t="s">
        <v>265</v>
      </c>
      <c r="C12" s="189" t="s">
        <v>246</v>
      </c>
      <c r="D12" s="119" t="s">
        <v>266</v>
      </c>
      <c r="E12" s="241">
        <v>1</v>
      </c>
      <c r="F12" s="241">
        <v>1</v>
      </c>
      <c r="G12" s="24" t="s">
        <v>242</v>
      </c>
    </row>
    <row r="13" spans="1:7" ht="54.75" customHeight="1">
      <c r="A13" s="549"/>
      <c r="B13" s="17" t="s">
        <v>267</v>
      </c>
      <c r="C13" s="189" t="s">
        <v>253</v>
      </c>
      <c r="D13" s="119" t="s">
        <v>268</v>
      </c>
      <c r="E13" s="241">
        <v>60</v>
      </c>
      <c r="F13" s="241">
        <v>60</v>
      </c>
      <c r="G13" s="24" t="s">
        <v>242</v>
      </c>
    </row>
    <row r="14" spans="1:7" ht="54.75" customHeight="1">
      <c r="A14" s="549"/>
      <c r="B14" s="17" t="s">
        <v>269</v>
      </c>
      <c r="C14" s="189" t="s">
        <v>246</v>
      </c>
      <c r="D14" s="119" t="s">
        <v>270</v>
      </c>
      <c r="E14" s="241">
        <v>2</v>
      </c>
      <c r="F14" s="241">
        <v>2</v>
      </c>
      <c r="G14" s="24" t="s">
        <v>242</v>
      </c>
    </row>
    <row r="15" spans="1:7" ht="58.5" customHeight="1">
      <c r="A15" s="549"/>
      <c r="B15" s="17" t="s">
        <v>271</v>
      </c>
      <c r="C15" s="189" t="s">
        <v>253</v>
      </c>
      <c r="D15" s="119" t="s">
        <v>272</v>
      </c>
      <c r="E15" s="241">
        <v>60</v>
      </c>
      <c r="F15" s="241">
        <v>60</v>
      </c>
      <c r="G15" s="24" t="s">
        <v>242</v>
      </c>
    </row>
    <row r="16" spans="1:7" ht="52.8">
      <c r="A16" s="549"/>
      <c r="B16" s="17" t="s">
        <v>273</v>
      </c>
      <c r="C16" s="189" t="s">
        <v>246</v>
      </c>
      <c r="D16" s="119" t="s">
        <v>274</v>
      </c>
      <c r="E16" s="240">
        <v>3</v>
      </c>
      <c r="F16" s="240">
        <v>3</v>
      </c>
      <c r="G16" s="24" t="s">
        <v>242</v>
      </c>
    </row>
    <row r="17" spans="1:7" ht="53.25" customHeight="1">
      <c r="A17" s="549"/>
      <c r="B17" s="17" t="s">
        <v>275</v>
      </c>
      <c r="C17" s="189" t="s">
        <v>253</v>
      </c>
      <c r="D17" s="119" t="s">
        <v>276</v>
      </c>
      <c r="E17" s="240">
        <v>60</v>
      </c>
      <c r="F17" s="240">
        <v>60</v>
      </c>
      <c r="G17" s="24" t="s">
        <v>242</v>
      </c>
    </row>
  </sheetData>
  <autoFilter ref="A1:F1"/>
  <mergeCells count="2">
    <mergeCell ref="A11:A17"/>
    <mergeCell ref="C11:F11"/>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14" zoomScale="96" zoomScaleNormal="96" workbookViewId="0">
      <selection activeCell="H18" sqref="H18"/>
    </sheetView>
  </sheetViews>
  <sheetFormatPr defaultColWidth="9.109375" defaultRowHeight="14.4"/>
  <cols>
    <col min="1" max="1" width="2.109375" style="40" bestFit="1" customWidth="1"/>
    <col min="2" max="2" width="28.109375" style="40" customWidth="1"/>
    <col min="3" max="3" width="8.88671875" style="40" bestFit="1" customWidth="1"/>
    <col min="4" max="4" width="44.109375" style="40" customWidth="1"/>
    <col min="5" max="5" width="11.6640625" style="40" customWidth="1"/>
    <col min="6" max="6" width="10.109375" style="40" customWidth="1"/>
    <col min="7" max="7" width="8.88671875" style="40" customWidth="1"/>
    <col min="8" max="8" width="25.109375" style="40" customWidth="1"/>
    <col min="9" max="16384" width="9.109375" style="40"/>
  </cols>
  <sheetData>
    <row r="1" spans="1:8" ht="26.4">
      <c r="A1" s="15" t="s">
        <v>103</v>
      </c>
      <c r="B1" s="15" t="s">
        <v>237</v>
      </c>
      <c r="C1" s="15" t="s">
        <v>226</v>
      </c>
      <c r="D1" s="15" t="s">
        <v>105</v>
      </c>
      <c r="E1" s="15" t="s">
        <v>470</v>
      </c>
      <c r="F1" s="15" t="s">
        <v>36</v>
      </c>
      <c r="G1" s="15" t="s">
        <v>37</v>
      </c>
      <c r="H1" s="15" t="s">
        <v>238</v>
      </c>
    </row>
    <row r="2" spans="1:8" ht="28.8">
      <c r="A2" s="553">
        <v>1</v>
      </c>
      <c r="B2" s="555" t="s">
        <v>239</v>
      </c>
      <c r="C2" s="553" t="s">
        <v>240</v>
      </c>
      <c r="D2" s="553" t="s">
        <v>241</v>
      </c>
      <c r="E2" s="189" t="s">
        <v>471</v>
      </c>
      <c r="F2" s="240">
        <v>4</v>
      </c>
      <c r="G2" s="240">
        <v>5</v>
      </c>
      <c r="H2" s="24" t="s">
        <v>242</v>
      </c>
    </row>
    <row r="3" spans="1:8">
      <c r="A3" s="554"/>
      <c r="B3" s="556"/>
      <c r="C3" s="554"/>
      <c r="D3" s="554"/>
      <c r="E3" s="193" t="s">
        <v>469</v>
      </c>
      <c r="F3" s="240">
        <v>1.5</v>
      </c>
      <c r="G3" s="240">
        <v>2</v>
      </c>
      <c r="H3" s="24"/>
    </row>
    <row r="4" spans="1:8" ht="28.8">
      <c r="A4" s="553">
        <v>2</v>
      </c>
      <c r="B4" s="555" t="s">
        <v>243</v>
      </c>
      <c r="C4" s="553" t="s">
        <v>240</v>
      </c>
      <c r="D4" s="553" t="s">
        <v>244</v>
      </c>
      <c r="E4" s="189" t="s">
        <v>471</v>
      </c>
      <c r="F4" s="240">
        <v>4</v>
      </c>
      <c r="G4" s="240">
        <v>5</v>
      </c>
      <c r="H4" s="24" t="s">
        <v>242</v>
      </c>
    </row>
    <row r="5" spans="1:8">
      <c r="A5" s="554"/>
      <c r="B5" s="556"/>
      <c r="C5" s="554"/>
      <c r="D5" s="554"/>
      <c r="E5" s="193" t="s">
        <v>469</v>
      </c>
      <c r="F5" s="240">
        <v>1.5</v>
      </c>
      <c r="G5" s="240">
        <v>2</v>
      </c>
      <c r="H5" s="24"/>
    </row>
    <row r="6" spans="1:8" ht="39.6">
      <c r="A6" s="188">
        <v>3</v>
      </c>
      <c r="B6" s="16" t="s">
        <v>245</v>
      </c>
      <c r="C6" s="189" t="s">
        <v>246</v>
      </c>
      <c r="D6" s="188" t="s">
        <v>247</v>
      </c>
      <c r="E6" s="193"/>
      <c r="F6" s="240">
        <v>12</v>
      </c>
      <c r="G6" s="240">
        <v>12</v>
      </c>
      <c r="H6" s="24" t="s">
        <v>242</v>
      </c>
    </row>
    <row r="7" spans="1:8" ht="39.6">
      <c r="A7" s="188"/>
      <c r="B7" s="16" t="s">
        <v>248</v>
      </c>
      <c r="C7" s="189" t="s">
        <v>246</v>
      </c>
      <c r="D7" s="188" t="s">
        <v>249</v>
      </c>
      <c r="E7" s="193"/>
      <c r="F7" s="240">
        <v>48</v>
      </c>
      <c r="G7" s="240">
        <v>48</v>
      </c>
      <c r="H7" s="24" t="s">
        <v>242</v>
      </c>
    </row>
    <row r="8" spans="1:8" ht="51.9" customHeight="1">
      <c r="A8" s="188"/>
      <c r="B8" s="16" t="s">
        <v>250</v>
      </c>
      <c r="C8" s="189" t="s">
        <v>246</v>
      </c>
      <c r="D8" s="188" t="s">
        <v>251</v>
      </c>
      <c r="E8" s="193"/>
      <c r="F8" s="240">
        <v>72</v>
      </c>
      <c r="G8" s="240">
        <v>72</v>
      </c>
      <c r="H8" s="24" t="s">
        <v>242</v>
      </c>
    </row>
    <row r="9" spans="1:8" ht="42" customHeight="1">
      <c r="A9" s="188">
        <v>4</v>
      </c>
      <c r="B9" s="16" t="s">
        <v>252</v>
      </c>
      <c r="C9" s="189" t="s">
        <v>253</v>
      </c>
      <c r="D9" s="188" t="s">
        <v>254</v>
      </c>
      <c r="E9" s="193"/>
      <c r="F9" s="240">
        <v>33.75</v>
      </c>
      <c r="G9" s="240">
        <v>39.4</v>
      </c>
      <c r="H9" s="24" t="s">
        <v>242</v>
      </c>
    </row>
    <row r="10" spans="1:8" ht="57.6">
      <c r="A10" s="188">
        <v>5</v>
      </c>
      <c r="B10" s="16" t="s">
        <v>255</v>
      </c>
      <c r="C10" s="189" t="s">
        <v>246</v>
      </c>
      <c r="D10" s="188" t="s">
        <v>256</v>
      </c>
      <c r="E10" s="193"/>
      <c r="F10" s="240">
        <v>5</v>
      </c>
      <c r="G10" s="240">
        <v>5</v>
      </c>
      <c r="H10" s="24" t="s">
        <v>257</v>
      </c>
    </row>
    <row r="11" spans="1:8" ht="100.8">
      <c r="A11" s="188">
        <v>6</v>
      </c>
      <c r="B11" s="16" t="s">
        <v>258</v>
      </c>
      <c r="C11" s="189" t="s">
        <v>246</v>
      </c>
      <c r="D11" s="188" t="s">
        <v>259</v>
      </c>
      <c r="E11" s="193"/>
      <c r="F11" s="240">
        <v>0.75</v>
      </c>
      <c r="G11" s="240">
        <v>0.75</v>
      </c>
      <c r="H11" s="19" t="s">
        <v>260</v>
      </c>
    </row>
    <row r="12" spans="1:8" ht="57.6">
      <c r="A12" s="188">
        <v>7</v>
      </c>
      <c r="B12" s="16" t="s">
        <v>261</v>
      </c>
      <c r="C12" s="189" t="s">
        <v>103</v>
      </c>
      <c r="D12" s="188" t="s">
        <v>262</v>
      </c>
      <c r="E12" s="193"/>
      <c r="F12" s="240">
        <f>ROUNDDOWN(24/(F6+F10+F11),0)</f>
        <v>1</v>
      </c>
      <c r="G12" s="240">
        <f>ROUNDDOWN(24/(G6+G10+G11),0)</f>
        <v>1</v>
      </c>
      <c r="H12" s="19" t="s">
        <v>263</v>
      </c>
    </row>
    <row r="13" spans="1:8">
      <c r="A13" s="549">
        <v>8</v>
      </c>
      <c r="B13" s="16" t="s">
        <v>264</v>
      </c>
      <c r="C13" s="550"/>
      <c r="D13" s="551"/>
      <c r="E13" s="551"/>
      <c r="F13" s="551"/>
      <c r="G13" s="552"/>
      <c r="H13" s="24"/>
    </row>
    <row r="14" spans="1:8" ht="75" customHeight="1">
      <c r="A14" s="549"/>
      <c r="B14" s="17" t="s">
        <v>265</v>
      </c>
      <c r="C14" s="189" t="s">
        <v>246</v>
      </c>
      <c r="D14" s="188" t="s">
        <v>266</v>
      </c>
      <c r="E14" s="193"/>
      <c r="F14" s="241">
        <v>1</v>
      </c>
      <c r="G14" s="241">
        <v>1</v>
      </c>
      <c r="H14" s="24" t="s">
        <v>242</v>
      </c>
    </row>
    <row r="15" spans="1:8" ht="54.75" customHeight="1">
      <c r="A15" s="549"/>
      <c r="B15" s="17" t="s">
        <v>267</v>
      </c>
      <c r="C15" s="189" t="s">
        <v>253</v>
      </c>
      <c r="D15" s="188" t="s">
        <v>268</v>
      </c>
      <c r="E15" s="193"/>
      <c r="F15" s="241">
        <v>15</v>
      </c>
      <c r="G15" s="241">
        <v>15</v>
      </c>
      <c r="H15" s="24" t="s">
        <v>242</v>
      </c>
    </row>
    <row r="16" spans="1:8" ht="54.75" customHeight="1">
      <c r="A16" s="549"/>
      <c r="B16" s="17" t="s">
        <v>269</v>
      </c>
      <c r="C16" s="189" t="s">
        <v>246</v>
      </c>
      <c r="D16" s="188" t="s">
        <v>270</v>
      </c>
      <c r="E16" s="193"/>
      <c r="F16" s="241">
        <v>2</v>
      </c>
      <c r="G16" s="241">
        <v>2</v>
      </c>
      <c r="H16" s="24" t="s">
        <v>242</v>
      </c>
    </row>
    <row r="17" spans="1:8" ht="58.5" customHeight="1">
      <c r="A17" s="549"/>
      <c r="B17" s="17" t="s">
        <v>271</v>
      </c>
      <c r="C17" s="189" t="s">
        <v>253</v>
      </c>
      <c r="D17" s="188" t="s">
        <v>272</v>
      </c>
      <c r="E17" s="193"/>
      <c r="F17" s="241">
        <v>15</v>
      </c>
      <c r="G17" s="241">
        <v>15</v>
      </c>
      <c r="H17" s="24" t="s">
        <v>242</v>
      </c>
    </row>
    <row r="18" spans="1:8" ht="52.8">
      <c r="A18" s="549"/>
      <c r="B18" s="17" t="s">
        <v>273</v>
      </c>
      <c r="C18" s="189" t="s">
        <v>246</v>
      </c>
      <c r="D18" s="188" t="s">
        <v>274</v>
      </c>
      <c r="E18" s="193"/>
      <c r="F18" s="240">
        <v>3</v>
      </c>
      <c r="G18" s="240">
        <v>3</v>
      </c>
      <c r="H18" s="24" t="s">
        <v>242</v>
      </c>
    </row>
    <row r="19" spans="1:8" ht="53.25" customHeight="1">
      <c r="A19" s="549"/>
      <c r="B19" s="17" t="s">
        <v>275</v>
      </c>
      <c r="C19" s="189" t="s">
        <v>253</v>
      </c>
      <c r="D19" s="188" t="s">
        <v>276</v>
      </c>
      <c r="E19" s="193"/>
      <c r="F19" s="240">
        <v>15</v>
      </c>
      <c r="G19" s="240">
        <v>15</v>
      </c>
      <c r="H19" s="24" t="s">
        <v>242</v>
      </c>
    </row>
  </sheetData>
  <autoFilter ref="A1:G1"/>
  <mergeCells count="10">
    <mergeCell ref="A13:A19"/>
    <mergeCell ref="C13:G13"/>
    <mergeCell ref="A2:A3"/>
    <mergeCell ref="B2:B3"/>
    <mergeCell ref="C2:C3"/>
    <mergeCell ref="D2:D3"/>
    <mergeCell ref="A4:A5"/>
    <mergeCell ref="B4:B5"/>
    <mergeCell ref="C4:C5"/>
    <mergeCell ref="D4:D5"/>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9cae55fdae1208bf5cf007f809e6b2cc">
  <xsd:schema xmlns:xsd="http://www.w3.org/2001/XMLSchema" xmlns:xs="http://www.w3.org/2001/XMLSchema" xmlns:p="http://schemas.microsoft.com/office/2006/metadata/properties" xmlns:ns2="28d1961b-67d9-4e32-87ba-142d7a745b40" targetNamespace="http://schemas.microsoft.com/office/2006/metadata/properties" ma:root="true" ma:fieldsID="fc13328ca400d6d2d2dcb687820bdb42"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Information Catalogue"/>
          <xsd:enumeration value="Information Model"/>
          <xsd:enumeration value="Internal Engagement"/>
          <xsd:enumeration value="Internal Manual"/>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Props1.xml><?xml version="1.0" encoding="utf-8"?>
<ds:datastoreItem xmlns:ds="http://schemas.openxmlformats.org/officeDocument/2006/customXml" ds:itemID="{FB68D5F2-4779-4343-A35E-4D19BE6B5EE8}">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28d1961b-67d9-4e32-87ba-142d7a745b40"/>
    <ds:schemaRef ds:uri="http://www.w3.org/XML/1998/namespace"/>
    <ds:schemaRef ds:uri="http://purl.org/dc/dcmitype/"/>
  </ds:schemaRefs>
</ds:datastoreItem>
</file>

<file path=customXml/itemProps2.xml><?xml version="1.0" encoding="utf-8"?>
<ds:datastoreItem xmlns:ds="http://schemas.openxmlformats.org/officeDocument/2006/customXml" ds:itemID="{FAC2E920-1580-429E-86F1-0303A1260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AA5CD1-5D6B-4848-AE22-EEAF086506BF}">
  <ds:schemaRefs>
    <ds:schemaRef ds:uri="http://schemas.microsoft.com/sharepoint/v3/contenttype/forms"/>
  </ds:schemaRefs>
</ds:datastoreItem>
</file>

<file path=customXml/itemProps4.xml><?xml version="1.0" encoding="utf-8"?>
<ds:datastoreItem xmlns:ds="http://schemas.openxmlformats.org/officeDocument/2006/customXml" ds:itemID="{5AE6D1B4-FB2B-420A-8F76-AB9BC01EA3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Introduction</vt:lpstr>
      <vt:lpstr>CostComponents_CT</vt:lpstr>
      <vt:lpstr>Defn of CostComponents_CT</vt:lpstr>
      <vt:lpstr>CostComponents_ST</vt:lpstr>
      <vt:lpstr>Defn of CostComponents_ST</vt:lpstr>
      <vt:lpstr>FinDispatchDataParameter - Phys</vt:lpstr>
      <vt:lpstr>FinDispatchDataParameter - PSU</vt:lpstr>
      <vt:lpstr>Non-finDispatchParameters - CT</vt:lpstr>
      <vt:lpstr>Non-finDispatchParameters - ST</vt:lpstr>
      <vt:lpstr>Non-finDispatchParameters - PSU</vt:lpstr>
      <vt:lpstr>Supporting Documentation List</vt:lpstr>
      <vt:lpstr>Introduction!_Toc33773272</vt:lpstr>
      <vt:lpstr>'FinDispatchDataParameter - PSU'!Carbon_Price_Ex.</vt:lpstr>
      <vt:lpstr>Carbon_Price_Ex.</vt:lpstr>
      <vt:lpstr>'FinDispatchDataParameter - PSU'!NatGas_Price_Ex</vt:lpstr>
      <vt:lpstr>NatGas_Price_Ex</vt:lpstr>
      <vt:lpstr>'FinDispatchDataParameter - PSU'!Station_Service_Rate_Example</vt:lpstr>
      <vt:lpstr>Station_Service_Rate_Example</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x_Pos_Cost_Thermal_CombinedCycle_Workbook</dc:title>
  <dc:subject/>
  <dc:creator>Independent Electricity System Operator (IESO)</dc:creator>
  <cp:keywords/>
  <dc:description/>
  <cp:lastModifiedBy>Daniela Drazic</cp:lastModifiedBy>
  <cp:revision/>
  <dcterms:created xsi:type="dcterms:W3CDTF">2020-02-05T19:26:57Z</dcterms:created>
  <dcterms:modified xsi:type="dcterms:W3CDTF">2020-12-03T15:28:23Z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