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3.xml" ContentType="application/vnd.openxmlformats-officedocument.drawing+xml"/>
  <Override PartName="/xl/tables/table5.xml" ContentType="application/vnd.openxmlformats-officedocument.spreadsheetml.table+xml"/>
  <Override PartName="/xl/drawings/drawing4.xml" ContentType="application/vnd.openxmlformats-officedocument.drawing+xml"/>
  <Override PartName="/xl/tables/table6.xml" ContentType="application/vnd.openxmlformats-officedocument.spreadsheetml.table+xml"/>
  <Override PartName="/xl/drawings/drawing5.xml" ContentType="application/vnd.openxmlformats-officedocument.drawing+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tandons\Desktop\Nov Session Post Prep\"/>
    </mc:Choice>
  </mc:AlternateContent>
  <bookViews>
    <workbookView xWindow="28680" yWindow="-120" windowWidth="29040" windowHeight="15840"/>
  </bookViews>
  <sheets>
    <sheet name="_Cover" sheetId="3" r:id="rId1"/>
    <sheet name="_Contents" sheetId="2" r:id="rId2"/>
    <sheet name="Definitions" sheetId="27" r:id="rId3"/>
    <sheet name="Summary_SC" sheetId="30" r:id="rId4"/>
    <sheet name="Residential BTM Measures" sheetId="24" r:id="rId5"/>
    <sheet name="Non-Residential BTM Measures" sheetId="25" r:id="rId6"/>
    <sheet name="FTM Measures" sheetId="26" r:id="rId7"/>
    <sheet name="Master Measure List" sheetId="29" r:id="rId8"/>
    <sheet name="Measure Assessment_SC" sheetId="13" r:id="rId9"/>
    <sheet name="Measure Assessment" sheetId="1" r:id="rId10"/>
    <sheet name="Screening_SC" sheetId="28" r:id="rId11"/>
    <sheet name="Measure Screening" sheetId="6" r:id="rId12"/>
    <sheet name="Approach_SC" sheetId="34" r:id="rId13"/>
    <sheet name="Approach" sheetId="31" r:id="rId14"/>
  </sheets>
  <definedNames>
    <definedName name="_xlnm._FilterDatabase" localSheetId="7">'Master Measure List'!$B$1:$J$7</definedName>
    <definedName name="_xlnm._FilterDatabase" localSheetId="9">'Measure Assessment'!$B$1:$M$7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31" l="1"/>
  <c r="F44" i="31"/>
  <c r="F57" i="31"/>
  <c r="D13" i="2"/>
  <c r="D10" i="2"/>
  <c r="D9" i="2"/>
  <c r="D15" i="2"/>
  <c r="B12" i="2"/>
  <c r="B7" i="2"/>
  <c r="B16" i="2"/>
  <c r="B14" i="2"/>
  <c r="D8" i="2"/>
  <c r="D6" i="2"/>
  <c r="D11" i="2"/>
  <c r="D17" i="2"/>
  <c r="F55" i="31" l="1"/>
  <c r="F54" i="25"/>
  <c r="F11" i="31"/>
  <c r="F13" i="31"/>
  <c r="F14" i="31"/>
  <c r="F41" i="31"/>
  <c r="F15" i="31"/>
  <c r="F16" i="31"/>
  <c r="F17" i="31"/>
  <c r="F18" i="31"/>
  <c r="F19" i="31"/>
  <c r="F20" i="31"/>
  <c r="F21" i="31"/>
  <c r="F22" i="31"/>
  <c r="F23" i="31"/>
  <c r="F25" i="31"/>
  <c r="F26" i="31"/>
  <c r="F42" i="31"/>
  <c r="F28" i="31"/>
  <c r="F29" i="31"/>
  <c r="F30" i="31"/>
  <c r="F31" i="31"/>
  <c r="F32" i="31"/>
  <c r="F33" i="31"/>
  <c r="F43" i="31"/>
  <c r="F47" i="31"/>
  <c r="F48" i="31"/>
  <c r="F46" i="31"/>
  <c r="F51" i="31"/>
  <c r="F12" i="31"/>
  <c r="F35" i="31"/>
  <c r="F52" i="31"/>
  <c r="F36" i="31"/>
  <c r="F37" i="31"/>
  <c r="F53" i="31"/>
  <c r="F54" i="31"/>
  <c r="F56" i="31"/>
  <c r="F58" i="31"/>
  <c r="F59" i="31"/>
  <c r="F38" i="31"/>
  <c r="F39" i="31"/>
  <c r="F40" i="31"/>
  <c r="F45" i="31"/>
  <c r="F50" i="31"/>
  <c r="F27" i="31"/>
  <c r="F24" i="31"/>
  <c r="F49" i="31"/>
  <c r="F34" i="31"/>
  <c r="F46" i="24" l="1"/>
  <c r="B14" i="34"/>
  <c r="B2" i="31"/>
  <c r="F11" i="25"/>
  <c r="F12" i="25"/>
  <c r="F13" i="25"/>
  <c r="F15" i="25"/>
  <c r="F17" i="25"/>
  <c r="F18" i="25"/>
  <c r="F19" i="25"/>
  <c r="F21" i="25"/>
  <c r="F22" i="25"/>
  <c r="F24" i="25"/>
  <c r="F25" i="25"/>
  <c r="F27" i="25"/>
  <c r="F28" i="25"/>
  <c r="F29" i="25"/>
  <c r="F30" i="25"/>
  <c r="F32" i="25"/>
  <c r="F33" i="25"/>
  <c r="F34" i="25"/>
  <c r="F35" i="25"/>
  <c r="F36" i="25"/>
  <c r="F37" i="25"/>
  <c r="F39" i="25"/>
  <c r="F40" i="25"/>
  <c r="F41" i="25"/>
  <c r="F42" i="25"/>
  <c r="F43" i="25"/>
  <c r="F44" i="25"/>
  <c r="F45" i="25"/>
  <c r="F46" i="25"/>
  <c r="F47" i="25"/>
  <c r="F48" i="25"/>
  <c r="F49" i="25"/>
  <c r="F51" i="25"/>
  <c r="F52" i="25"/>
  <c r="F53" i="25"/>
  <c r="F55" i="25"/>
  <c r="F56" i="25"/>
  <c r="F10" i="25"/>
  <c r="F19" i="26"/>
  <c r="F18" i="26"/>
  <c r="F17" i="26"/>
  <c r="F16" i="26"/>
  <c r="F14" i="26"/>
  <c r="F13" i="26"/>
  <c r="F12" i="26"/>
  <c r="F11" i="26"/>
  <c r="F10" i="26"/>
  <c r="F32" i="24"/>
  <c r="F33" i="24"/>
  <c r="F34" i="24"/>
  <c r="F36" i="24"/>
  <c r="F37" i="24"/>
  <c r="F38" i="24"/>
  <c r="F39" i="24"/>
  <c r="F40" i="24"/>
  <c r="F42" i="24"/>
  <c r="F43" i="24"/>
  <c r="F45" i="24"/>
  <c r="F47" i="24"/>
  <c r="F48" i="24"/>
  <c r="F50" i="24"/>
  <c r="F22" i="24"/>
  <c r="F23" i="24"/>
  <c r="F24" i="24"/>
  <c r="F25" i="24"/>
  <c r="F26" i="24"/>
  <c r="F27" i="24"/>
  <c r="F28" i="24"/>
  <c r="F30" i="24"/>
  <c r="F10" i="24"/>
  <c r="F11" i="24"/>
  <c r="F12" i="24"/>
  <c r="F13" i="24"/>
  <c r="F14" i="24"/>
  <c r="F15" i="24"/>
  <c r="F17" i="24"/>
  <c r="F18" i="24"/>
  <c r="F19" i="24"/>
  <c r="F20" i="24"/>
  <c r="B14" i="30"/>
  <c r="B2" i="27"/>
  <c r="B2" i="29"/>
  <c r="B3" i="29"/>
  <c r="B15" i="30"/>
  <c r="B15" i="34"/>
  <c r="B3" i="27"/>
  <c r="B3" i="31"/>
  <c r="F51" i="24" l="1"/>
  <c r="F20" i="26"/>
  <c r="F57" i="25"/>
  <c r="B14" i="28"/>
  <c r="B15" i="28"/>
  <c r="B2" i="26" l="1"/>
  <c r="B2" i="25"/>
  <c r="B2" i="24"/>
  <c r="B3" i="26"/>
  <c r="B3" i="25"/>
  <c r="B3" i="24"/>
  <c r="B14" i="13" l="1"/>
  <c r="B15" i="13"/>
  <c r="B2" i="1" l="1"/>
  <c r="B2" i="6"/>
  <c r="B2" i="2"/>
  <c r="B15" i="3"/>
  <c r="B3" i="2"/>
  <c r="B3" i="6"/>
  <c r="B3" i="1"/>
</calcChain>
</file>

<file path=xl/comments1.xml><?xml version="1.0" encoding="utf-8"?>
<comments xmlns="http://schemas.openxmlformats.org/spreadsheetml/2006/main">
  <authors>
    <author>tc={C79C5146-ADF6-4D49-BC50-AC5B80BD19DB}</author>
    <author>tc={5C0B6BA9-6A8B-4B97-93E2-493779B27ADB}</author>
  </authors>
  <commentList>
    <comment ref="E25"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Should be renamed "Alignment with / Capability to Meet System Needs" per the discussion in the stakeholder feedback doc.</t>
        </r>
      </text>
    </comment>
    <comment ref="E43"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Should be removed in this version.</t>
        </r>
      </text>
    </comment>
  </commentList>
</comments>
</file>

<file path=xl/sharedStrings.xml><?xml version="1.0" encoding="utf-8"?>
<sst xmlns="http://schemas.openxmlformats.org/spreadsheetml/2006/main" count="4545" uniqueCount="820">
  <si>
    <t>Dunsky Energy + Climate Advisors</t>
  </si>
  <si>
    <t>IESO DER Potential Study - Measure List, Pre-Assessment &amp; Approach</t>
  </si>
  <si>
    <t>Date: November 10, 2021</t>
  </si>
  <si>
    <t>Table of Contents</t>
  </si>
  <si>
    <t>Section and Sheet Titles</t>
  </si>
  <si>
    <t>Definitions</t>
  </si>
  <si>
    <t>Measure Assessment Metrics</t>
  </si>
  <si>
    <t>Definition</t>
  </si>
  <si>
    <t>Enabling Device</t>
  </si>
  <si>
    <t>Smart Device/Switch</t>
  </si>
  <si>
    <t>Control functionality is enabled through an add-on smart device/switch</t>
  </si>
  <si>
    <t>Embedded</t>
  </si>
  <si>
    <t>Control functionality is embedded into the equipment</t>
  </si>
  <si>
    <t>DR Strategy</t>
  </si>
  <si>
    <t>Direct Controlled</t>
  </si>
  <si>
    <t>Direct Controlled measures are those measures that the utility/ISO has a direct control over its operation and needs an opt out request from the customer if the measure needs to be put out of service for grid applications</t>
  </si>
  <si>
    <t>Scheduled</t>
  </si>
  <si>
    <t>Resources that reduce load for personal benefit (e.g. bill management) or in response to a price signal or other behavioural stimulus (e.g. time-of-use pricing, critical peak pricing, price alerts)</t>
  </si>
  <si>
    <t>Service Provision Pathways</t>
  </si>
  <si>
    <t>Direct Participant</t>
  </si>
  <si>
    <t>Resources that are able to directly participate in the market to provide grid services</t>
  </si>
  <si>
    <t>Aggregate Participant</t>
  </si>
  <si>
    <t>Resources that must go through an aggregated porfolio or a DER program to participate in providing grid services</t>
  </si>
  <si>
    <t>Not in the market/Other</t>
  </si>
  <si>
    <t>Resources that are ineligible for service provision</t>
  </si>
  <si>
    <t>Multiple Pathways</t>
  </si>
  <si>
    <t>Resources that are able to directly participate in the market, or join an aggregated porfolio of DERs to provide grid services</t>
  </si>
  <si>
    <t>Grid Services</t>
  </si>
  <si>
    <t>Feasible &amp; demonstrated</t>
  </si>
  <si>
    <t>Technical feasible with demonstrated record of providing the service</t>
  </si>
  <si>
    <t>Technically feasible with operational constraints &amp; limited demonstration</t>
  </si>
  <si>
    <t>Technical and/or operational constraints limit opportunities</t>
  </si>
  <si>
    <t>Not feasible</t>
  </si>
  <si>
    <t>Technical and/or operational constraints restrict service provision</t>
  </si>
  <si>
    <t xml:space="preserve">Dispatchable: </t>
  </si>
  <si>
    <t>Yes</t>
  </si>
  <si>
    <t>Controllable resources that can adhere to dispatch instructions within 5 minutes. Considers aggregate resources' ability to respond</t>
  </si>
  <si>
    <t>No</t>
  </si>
  <si>
    <t xml:space="preserve">DERs that are not controllable and/or can not adhere to dispatch instructions within 5 minutes. </t>
  </si>
  <si>
    <t>Technology Maturity:</t>
  </si>
  <si>
    <t>Mature</t>
  </si>
  <si>
    <t xml:space="preserve">Wide-spread availability with proven track-record </t>
  </si>
  <si>
    <t>Commercially Available</t>
  </si>
  <si>
    <t>Commercially available technologies with supply and/or performance limitations</t>
  </si>
  <si>
    <t>Emerging</t>
  </si>
  <si>
    <t>Nascent or emerging technologies with limited availability and track-record</t>
  </si>
  <si>
    <t>Measure Screening Criteria</t>
  </si>
  <si>
    <t xml:space="preserve">Alignment with System Needs and Characteristics </t>
  </si>
  <si>
    <t>Low</t>
  </si>
  <si>
    <t>Not able to provide many of the grid services required to meet system needs.</t>
  </si>
  <si>
    <t>Mid</t>
  </si>
  <si>
    <t>Able to provide some grid services to meet some system needs.</t>
  </si>
  <si>
    <t>High</t>
  </si>
  <si>
    <t>Well suited to provide a range of grid services to meet system needs.</t>
  </si>
  <si>
    <t>Opportunity Size</t>
  </si>
  <si>
    <t>Small market size and limited growth within the study period.</t>
  </si>
  <si>
    <t>Medium market size, or small market size with moderate growth within the study period.</t>
  </si>
  <si>
    <t>Large market opportunity within the study period.</t>
  </si>
  <si>
    <t>Potential for delivering GHG reductions</t>
  </si>
  <si>
    <t>Measures that may increase greenhouse gas emissions.</t>
  </si>
  <si>
    <t>Measures that have the potential to slightly contribute towards emissions reductions.</t>
  </si>
  <si>
    <t>Measures that have the potential to substantially decrease emissions.</t>
  </si>
  <si>
    <t>Expected Cost-Effectiveness</t>
  </si>
  <si>
    <t>Not expected to be cost-effective within the study period.</t>
  </si>
  <si>
    <t>Expected to be cost-effective within the study period.</t>
  </si>
  <si>
    <t>Expected to be very cost-effective within the study period.</t>
  </si>
  <si>
    <t>Market readiness</t>
  </si>
  <si>
    <t>The technology has limited availability and/or demonstrated use.</t>
  </si>
  <si>
    <t>The technology is available but has some factors that would limit its adoption in the market, such as higher costs, limited availability, etc.</t>
  </si>
  <si>
    <t>The technology is widely available and demonstrated.</t>
  </si>
  <si>
    <t xml:space="preserve">Alignment with customer goals </t>
  </si>
  <si>
    <t>Measures do not meet customer needs and preferences, for example, do not reduce emissions, have the potential to increase rates and/or are a hassle for the customer's day-to-day.</t>
  </si>
  <si>
    <t xml:space="preserve">Measures generally align with customer needs and preferences, for example, energy efficiency and demand response measures. </t>
  </si>
  <si>
    <t>Measures align with cutomer needs and preferences for resiliency, rate reductions, etc.</t>
  </si>
  <si>
    <t>Relevance to Study Objectives/Scope</t>
  </si>
  <si>
    <t>Not well aligned with the study objectives and scope (determining the types and volumes of DERs that can be achieved in Ontario over the next decade and have the ability to provide wholesale electricity services).</t>
  </si>
  <si>
    <t>Somewhat aligned with the study objectives and scope (determining the types and volumes of DERs that can be achieved in Ontario over the next decade and have the ability to provide wholesale electricity services).</t>
  </si>
  <si>
    <t>Very aligned with the study objectives and scope (determining the types and volumes of DERs that can be achieved in Ontario over the next decade and have the ability to provide wholesale electricity services)</t>
  </si>
  <si>
    <t>Section 1</t>
  </si>
  <si>
    <t>Summary</t>
  </si>
  <si>
    <t xml:space="preserve">Notes: </t>
  </si>
  <si>
    <t>Residential BTM Measures</t>
  </si>
  <si>
    <t>Sector: Residential Behind-the-Meter</t>
  </si>
  <si>
    <t>Technology/Measure</t>
  </si>
  <si>
    <t>Recommended?</t>
  </si>
  <si>
    <t>HVAC</t>
  </si>
  <si>
    <t>AC Thermostat</t>
  </si>
  <si>
    <t>ASHP/DMSHP Smart Thermostat</t>
  </si>
  <si>
    <t>Baseboard Heating Thermostat</t>
  </si>
  <si>
    <t>Dual-Fuel Space Heating Smart Thermostat</t>
  </si>
  <si>
    <t>Dual-Fuel Space Heating Smart Switch</t>
  </si>
  <si>
    <t>GSHP Smart Thermostat</t>
  </si>
  <si>
    <t>Pools and Spas</t>
  </si>
  <si>
    <t>Electric Resistance Pool Heaters</t>
  </si>
  <si>
    <t>Heat Pump Pool Heaters</t>
  </si>
  <si>
    <t>Hot Tub/Spa</t>
  </si>
  <si>
    <t>Res. Pool Pumps</t>
  </si>
  <si>
    <t>Smart Appliances</t>
  </si>
  <si>
    <t>Clothes Dryer Smart Switch</t>
  </si>
  <si>
    <t>Dehumidifers Smart Switch</t>
  </si>
  <si>
    <t>Dishwasher / Clothes Washer Smart Switch</t>
  </si>
  <si>
    <t>Fridge/Freezer Smart Switch</t>
  </si>
  <si>
    <t>Smart Clothes Dryer</t>
  </si>
  <si>
    <t>Smart Dishwasher / Clothes Washer</t>
  </si>
  <si>
    <t>Smart Fridge/Freezer</t>
  </si>
  <si>
    <t>Storage</t>
  </si>
  <si>
    <t>BTM Battery Storage Residential</t>
  </si>
  <si>
    <t>Thermal Storage</t>
  </si>
  <si>
    <t>Thermal Storage and Heat Pump</t>
  </si>
  <si>
    <t>Thermal Storage for Cooling</t>
  </si>
  <si>
    <t>Thermal Storage for Heating</t>
  </si>
  <si>
    <t>Water Heating</t>
  </si>
  <si>
    <t>Dual-Fuel Water Heating</t>
  </si>
  <si>
    <t>Electric Resistance Water Heaters Smart Switch</t>
  </si>
  <si>
    <t>Heat Pump Water Heater Smart Switch</t>
  </si>
  <si>
    <t>Smart Electric Resistance Water Heaters</t>
  </si>
  <si>
    <t>Smart Heat Pump Water Heaters</t>
  </si>
  <si>
    <t>Distributed Generation</t>
  </si>
  <si>
    <t xml:space="preserve">Other Micro Generation (Micro Wind, Micro Hydro, Micro CHP, etc.) </t>
  </si>
  <si>
    <t>Res. BTM Solar with Smart Inverters</t>
  </si>
  <si>
    <t>Passenger EV Charging</t>
  </si>
  <si>
    <t>EV Charger Smart Switch</t>
  </si>
  <si>
    <t>Passenger EV Telematics</t>
  </si>
  <si>
    <t>Smart EV Chargers</t>
  </si>
  <si>
    <t>Vehicle-to-Grid (V2G)</t>
  </si>
  <si>
    <t>Other Load Flexibility</t>
  </si>
  <si>
    <t>Other Behavioral-based Residential Flexibility</t>
  </si>
  <si>
    <t>Total</t>
  </si>
  <si>
    <t>Non-Residential BTM Measures</t>
  </si>
  <si>
    <t>Sector: Non-Residential Behind-the-Meter</t>
  </si>
  <si>
    <t>Large Commercial HVAC Control</t>
  </si>
  <si>
    <t>Small Commercial ASHP/DMSHP Smart Thermostat</t>
  </si>
  <si>
    <t>Small Commercial GSHP Smart Thermostat</t>
  </si>
  <si>
    <t>Small Commercial Smart Thermostat</t>
  </si>
  <si>
    <t>Lighting Controls</t>
  </si>
  <si>
    <t>Pool Heating</t>
  </si>
  <si>
    <t>Pool Pumps</t>
  </si>
  <si>
    <t>Spa/Hot Tubs</t>
  </si>
  <si>
    <t>BTM Battery Storage Non Residential</t>
  </si>
  <si>
    <t xml:space="preserve">Short-duration Storage (flywheel, Capacitor Bank, etc.) </t>
  </si>
  <si>
    <t>Commercial HVAC Thermal Storage</t>
  </si>
  <si>
    <t>Thermal Storage for Refrigeration Applications</t>
  </si>
  <si>
    <t>Large Commercial Dual-Fuel Water Heating</t>
  </si>
  <si>
    <t>Large Commercial Hot Water</t>
  </si>
  <si>
    <t>Small Commercial Dual-Fuel Water Heating</t>
  </si>
  <si>
    <t>Small Commercial Hot Water</t>
  </si>
  <si>
    <t>Back-up Generation</t>
  </si>
  <si>
    <t>Biomass/Biogas</t>
  </si>
  <si>
    <t>BTM Solar with Smart Inverters</t>
  </si>
  <si>
    <t>CHP</t>
  </si>
  <si>
    <t>Hydrogen Fuel Cell</t>
  </si>
  <si>
    <t>Natural Gas Fuel Cell</t>
  </si>
  <si>
    <t>EV Fleet Charging</t>
  </si>
  <si>
    <t>Buses: EV Smart Charging</t>
  </si>
  <si>
    <t>Buses: Vehicle-to-Grid (V2G)</t>
  </si>
  <si>
    <t>HDV Fleet EV Smart Chargers</t>
  </si>
  <si>
    <t xml:space="preserve">HDV Fleet Vehicle-to-Grid (V2G) </t>
  </si>
  <si>
    <t>LDV Fleet EV Charger Smart Switch</t>
  </si>
  <si>
    <t>LDV Fleet EV Smart Chargers</t>
  </si>
  <si>
    <t>LDV Fleet EV Telematics</t>
  </si>
  <si>
    <t xml:space="preserve">LDV Fleet Vehicle-to-Grid (V2G) </t>
  </si>
  <si>
    <t>MDV Fleet EV Smart Chargers</t>
  </si>
  <si>
    <t xml:space="preserve">MDV Fleet Vehicle-to-Grid (V2G) </t>
  </si>
  <si>
    <t>Off Road EVs Smart Chargers</t>
  </si>
  <si>
    <t>District Cooling/Heating Flexibility</t>
  </si>
  <si>
    <t>Greenhouses: Grow Lights</t>
  </si>
  <si>
    <t>Irrigation Pump Controls</t>
  </si>
  <si>
    <t>Industrial Flexibility</t>
  </si>
  <si>
    <t>Other Commercial Flexibility</t>
  </si>
  <si>
    <t>Refrigeration Controls</t>
  </si>
  <si>
    <t>FTM Measures</t>
  </si>
  <si>
    <t>Sector: Front-of-the-Meter</t>
  </si>
  <si>
    <t xml:space="preserve">CAES </t>
  </si>
  <si>
    <t xml:space="preserve">Electrothermal Storage </t>
  </si>
  <si>
    <t>Flywheel</t>
  </si>
  <si>
    <t>FTM Battery Storage</t>
  </si>
  <si>
    <t>Power-to-Gas (Hydrogen)</t>
  </si>
  <si>
    <t>FTM Biomass/Biogas</t>
  </si>
  <si>
    <t>FTM Small-scale Hydro</t>
  </si>
  <si>
    <t>FTM Small-scale Wind</t>
  </si>
  <si>
    <t>FTM Solar</t>
  </si>
  <si>
    <t>Master Measure List</t>
  </si>
  <si>
    <t>Index</t>
  </si>
  <si>
    <t>Description</t>
  </si>
  <si>
    <t>Measure Group/Category</t>
  </si>
  <si>
    <t>Sector</t>
  </si>
  <si>
    <t>Biogas/biomass (e.g. landfill gas) used to offset all or a portion of local energy consumption or to support grid operations.</t>
  </si>
  <si>
    <t>Front-of-the-Meter</t>
  </si>
  <si>
    <t>FTM Solar includes utility scale and community/shared solar</t>
  </si>
  <si>
    <t>Small-scale hydro is a hydro-plant that is installed in small rivers, and typically is a run-of-the-river facility, meaning it does not have a forebay to store water.</t>
  </si>
  <si>
    <t>Small scale wind (e.g., 50 to 300 kW) used to offset all or a portion of local energy consumption or to support grid operations.</t>
  </si>
  <si>
    <t xml:space="preserve">Compressed Air Energy Storage </t>
  </si>
  <si>
    <t>Surplus energy can be converted to hydrogen gas.</t>
  </si>
  <si>
    <t>Fast responding resource that uses intertia to provide frequency response</t>
  </si>
  <si>
    <t xml:space="preserve">Battery storage (for example, li-ion or lead-acid) can be used to store energy during off-peak times for use on-peak. </t>
  </si>
  <si>
    <t xml:space="preserve">Thermal Energy Storage is a technology that stores thermal energy by heating or cooling a storage medium. </t>
  </si>
  <si>
    <t xml:space="preserve">Back-up generation powers a part or the entire facility's electrical system in case of a power outage or to reduce grid load. </t>
  </si>
  <si>
    <t>Non-Residential Behind-the-Meter</t>
  </si>
  <si>
    <t>Smart inverters help integrate solar energy and can provide grid support functions, such as voltage regulation, frequency support, etc.</t>
  </si>
  <si>
    <t xml:space="preserve">Combined Heat and Power at a non-residential facility used for space heating, cooling, domestic hot water, and other industrial processes, allowing for reduced use of grid energy during peak times. </t>
  </si>
  <si>
    <t>Fuel cells work similar to long-duration energy storage, but they do not run down or need recharging. They produce electricity and heat as long as fuel is supplied, providing long periods of load relief with minimal operational overhead.</t>
  </si>
  <si>
    <t>For example, on-farm biogas project or renewable biomass used to reduce electricity needs.</t>
  </si>
  <si>
    <t>Level 2 smart chargers allow for controlled charging for light duty vehicles</t>
  </si>
  <si>
    <t>Smart switch to control non-smart light duty fleet vehicle chargers</t>
  </si>
  <si>
    <t>Load control via on-board vehicle smart charging capabilities.</t>
  </si>
  <si>
    <t>Vehicle-to-Grid charging allows power to be pushed back to the grid from the battery of electric light duty fleet vehicles.</t>
  </si>
  <si>
    <t>Level 2 smart chargers allow for controlled charging</t>
  </si>
  <si>
    <t>Vehicle-to-Grid charging allows power to be pushed back to the grid from the battery of electric medium and heavy duty fleet vehicles.</t>
  </si>
  <si>
    <t>Level 2 smart chargers allow for controlled charging in off road vehicles (e.g. electric forklifts)</t>
  </si>
  <si>
    <t>Level 2 smart chargers allow for controlled charging in buses</t>
  </si>
  <si>
    <t>Vehicle-to-Grid charging allows power to be pushed back to the grid from the battery of buses.</t>
  </si>
  <si>
    <t>Auto HVAC control for heating and cooling</t>
  </si>
  <si>
    <t>Smart thermostat or smart switch for heating and cooling setpoint control.</t>
  </si>
  <si>
    <t>Lighting sensors and controls.</t>
  </si>
  <si>
    <t>Pumps within system can act as a distributed energy resource. Includes geothermal.</t>
  </si>
  <si>
    <t xml:space="preserve">Curtailment of other commercial processes </t>
  </si>
  <si>
    <t>Irrigation systems have multiple pumps, which can be turned off to provide DR.</t>
  </si>
  <si>
    <t>Commercial refrigeration controls allowing refrigeration to cycle at reduced loads.</t>
  </si>
  <si>
    <t>Lighting sensors and controls for LED Grow Lights</t>
  </si>
  <si>
    <t>Pool heaters can be turned off during peak demand times to offset load.</t>
  </si>
  <si>
    <t>Curtailment of pool pumps.</t>
  </si>
  <si>
    <t>Hot tubs and spas can be monitored during peak demand times to offset load.</t>
  </si>
  <si>
    <t>Behind-the-meter storage can help non-residential facilities reduce demand charges by shifting loads.</t>
  </si>
  <si>
    <t>Super-short (&lt;1 hour) duration storage that is able to provide fast frequency response. Example applications include providing energy during the time it takes for a UPS to come online.</t>
  </si>
  <si>
    <t>Thermal energy storage systems shift cooling energy use to non-peak times.</t>
  </si>
  <si>
    <t>Thermal storage for refrigeration applications provide cooling during peak times to reduce energy load. Some technologies (e.g. Viking Cold Solutions) claim to be able to deliver over 12 hours of load-shifting while improving refrigeration efficiency and average of 25%.</t>
  </si>
  <si>
    <t xml:space="preserve">A dual-fuel water heater uses both electricity and gas to provide water heating. A dual-fuel water heater system can provide curtailment by temporarily switching fuels from electric to some other fuel during times of grid need. </t>
  </si>
  <si>
    <t>Water heating setpoint control</t>
  </si>
  <si>
    <t xml:space="preserve">Cooling and heating setpoint control through smart thermostat or smart switch. </t>
  </si>
  <si>
    <t>Fuel cells can provide long periods of load relief with minimal operational overhead</t>
  </si>
  <si>
    <t>Curtailment of industrial load (processes, HVAC, lighting, etc.)</t>
  </si>
  <si>
    <t>Residential Behind-the-Meter</t>
  </si>
  <si>
    <t xml:space="preserve">Micro generation can enable homes to offset all or a portion of their electricity consumption. </t>
  </si>
  <si>
    <t>Cooling setpoint control using a smart switch or smart thermostat.</t>
  </si>
  <si>
    <t xml:space="preserve">Heating setpoint control using a smart switch or smart thermostat. </t>
  </si>
  <si>
    <t>A dual-fuel space heater uses both electricity and gas to provide heating. A dual-fuel HVAC system can provide curtailment by temporarily switching fuels.</t>
  </si>
  <si>
    <t>Behavioural demand response is where people are encouraged to reduce energy during peak event days. No technology enablement is used.</t>
  </si>
  <si>
    <t>Smart switches allow control on or off of vehicle charging</t>
  </si>
  <si>
    <t>On-board smart charging capacibilities</t>
  </si>
  <si>
    <t>Vehicle-to-Grid charging allows power to be pushed back to the grid from the battery of electric vehicles.</t>
  </si>
  <si>
    <t>Smart appliances and appliances with smart switches can be used to provide demand response.</t>
  </si>
  <si>
    <t>Energy can be stored in batteries during off-peak times to be used during peak times.</t>
  </si>
  <si>
    <t>Electric thermal storage that converts off-peak electricity to heat and store it in heating elements contained in high-density ceramic bricks.</t>
  </si>
  <si>
    <t>Electric Thermal Storage (ceramic brick) paired with a Heat Pump</t>
  </si>
  <si>
    <t xml:space="preserve">Water heating setpoint control through smart switch. </t>
  </si>
  <si>
    <t xml:space="preserve">Water heating setpoint control. </t>
  </si>
  <si>
    <t>Section 2</t>
  </si>
  <si>
    <t>Measure List &amp; Assessment</t>
  </si>
  <si>
    <t>Measure Assessment</t>
  </si>
  <si>
    <t>Overview</t>
  </si>
  <si>
    <t>Operational Parameters</t>
  </si>
  <si>
    <t>Technology Considerations</t>
  </si>
  <si>
    <t>Device Control Strategy</t>
  </si>
  <si>
    <t>Dispatchable</t>
  </si>
  <si>
    <t>Service Provision Pathway</t>
  </si>
  <si>
    <t>Electricity - Inject</t>
  </si>
  <si>
    <t>Energy -  Arbitrage</t>
  </si>
  <si>
    <t>Energy - Avoid Curtailment (i.e. SBG)</t>
  </si>
  <si>
    <t>Capacity</t>
  </si>
  <si>
    <t>Operating Reserve</t>
  </si>
  <si>
    <t>Frequency Regulation</t>
  </si>
  <si>
    <t>Technology Maturity</t>
  </si>
  <si>
    <t>Cost Enhancements Expected by End of Study</t>
  </si>
  <si>
    <t>Performance Enhancements Expected by End of Study</t>
  </si>
  <si>
    <t>Demonstrated Use in ON and/or other markets</t>
  </si>
  <si>
    <t>Not Applicable</t>
  </si>
  <si>
    <t>Both</t>
  </si>
  <si>
    <t>Technically feasible with operational constraints &amp;/or limited demonstration</t>
  </si>
  <si>
    <t>Maybe</t>
  </si>
  <si>
    <t/>
  </si>
  <si>
    <t>None/Manual</t>
  </si>
  <si>
    <t>Smart Switch/Device</t>
  </si>
  <si>
    <t>Scheduled or Direct Controlled</t>
  </si>
  <si>
    <t>Section 3</t>
  </si>
  <si>
    <t>Measure Screening</t>
  </si>
  <si>
    <t>Criteria</t>
  </si>
  <si>
    <t>Alignment with / capability to meet system needs</t>
  </si>
  <si>
    <t>Alignment with customer goals</t>
  </si>
  <si>
    <t>Recommended DERs</t>
  </si>
  <si>
    <t>Rationale</t>
  </si>
  <si>
    <t>Limited expected cost-effectiveness and market opportunities given the competition for biomass feedstock.</t>
  </si>
  <si>
    <t>Solar is a market ready technology that can provide energy and some capacity at a relatively low cost.</t>
  </si>
  <si>
    <t>Existing small hydro resources can provide cost-effective grid services</t>
  </si>
  <si>
    <t>Limited market opportunity given the small market size</t>
  </si>
  <si>
    <t>Typically deployed as a transmission connected asset to leverage economies for scale.</t>
  </si>
  <si>
    <t>Market readiness is limited and is not expected to be commercially mature by the end of the study period. Cost-effectiveness is limited as well.</t>
  </si>
  <si>
    <t>Limited ability to contribute to system needs and minimal cost-effectiveness compared to other storage measures</t>
  </si>
  <si>
    <t>FTM standalone storage is a flexible resource for grid services, with expected cost reductions, leading to cost-efficient deployment over the study period.</t>
  </si>
  <si>
    <t>Typically deployed in larger transmission-connected set-ups to leverage economies for scale</t>
  </si>
  <si>
    <t>Backup generation is an available resource that can be tapped into with minimal costs</t>
  </si>
  <si>
    <t>Solar with storage is a market ready technology, that provides significant grid flexibility, is aligned with system needs, and is expected to be cost effective for both the customer and the system</t>
  </si>
  <si>
    <t>Limited future opportunities expected to emerge given the limited potential for grid service provisions, GHG savings and cost-effectiveness relative to other measures</t>
  </si>
  <si>
    <t>Market readiness is limited and cost-effectiveness is limited.</t>
  </si>
  <si>
    <t>Offers mid-level benefits, with low market opportunities &amp; cost-effectiveness</t>
  </si>
  <si>
    <t xml:space="preserve">EV smart chargers are expected to growth significantly as the share of EV vehicles increase over the study period, while being cost-effective.  </t>
  </si>
  <si>
    <t>Prevalence of smart charging as well as in-vehicle charging capabilities likely to limit market for “dumb” EV chargers</t>
  </si>
  <si>
    <t>Limited market opportunity over the study period</t>
  </si>
  <si>
    <t>V2G can provide valuable services to the grid. Over the study period, market readiness and opportunity size are expected to grow and deliver cost-effective services.</t>
  </si>
  <si>
    <t>Commercial curtailment, including HVAC is, generally speaking, the amongst the most cost-effective DER measure &amp; with large opportunities.</t>
  </si>
  <si>
    <t>Smart thermostat control is a staple of DER, with high opportunities and cost-effectiveness</t>
  </si>
  <si>
    <t>Commercial curtailment, including lighting is, generally speaking, the amongst the most cost-effective DER measure &amp; with large opportunities.</t>
  </si>
  <si>
    <t>Limited ability to contribute to system needs and limited market opportunities</t>
  </si>
  <si>
    <t>Commercial curtailment, including process curtailment is, generally speaking, the amongst the most cost-effective DER measure &amp; with large opportunities.</t>
  </si>
  <si>
    <t>Offers mid-level benefits, with low market opportunities</t>
  </si>
  <si>
    <t>Cost-effective measure, potential is mainly limited to the food sale and warehouse segments.</t>
  </si>
  <si>
    <t>Growing market, and expected to be cost-effective.</t>
  </si>
  <si>
    <t>Limited ability to contribute to system needs</t>
  </si>
  <si>
    <t>BTM standalone storage is a flexible resource for grid services, with expected cost reductions, leading to cost-efficient deployment over the study period.</t>
  </si>
  <si>
    <t>Expensive technology and limited applicability (regulation)</t>
  </si>
  <si>
    <t>Thermal storage has been around for decades, and is expected to deliver cost-effective savings in the commercial sector.</t>
  </si>
  <si>
    <t>Limited market opportunity and GHG reductions</t>
  </si>
  <si>
    <t>Commercial curtailment, including hot water is, generally speaking, the amongst the most cost-effective DER measure &amp; with large opportunities.</t>
  </si>
  <si>
    <t>Electric water heaters can provide high value services to the grid, while being cost-effectiveness.</t>
  </si>
  <si>
    <t>Limited market opportunity given the small market size. Will be blended with ASHP.</t>
  </si>
  <si>
    <t>Low GHG reduction compared to other DER.</t>
  </si>
  <si>
    <t>Industrial curtailment, including process curtailment is, generally speaking, the amongst the most cost-effective DER measure &amp; with large opportunities.</t>
  </si>
  <si>
    <t>Solar with battery is a market ready technology, that provides significant grid flexibility, is aligned with system needs, and is expected to be cost-effective for both the customer and the system</t>
  </si>
  <si>
    <t>Limited ability to contribute to emerging system needs and small opportunity size</t>
  </si>
  <si>
    <t>Although difficult to quantify, behavior-based residential curtailment is generally highly cost-effective</t>
  </si>
  <si>
    <t>EV smart chargers are expected to growth significantly as the share of EV vehicle increase over the study period, while being cost-effective.</t>
  </si>
  <si>
    <t>Limited ability to contribute to system needs &amp; low opportunity size</t>
  </si>
  <si>
    <t>Measure typically not found to be cost-effective</t>
  </si>
  <si>
    <t>Often cost-effective, and good potential in the single family segment.</t>
  </si>
  <si>
    <t>Residential thermal storage has large opportunity and is market ready. However cost-effectiveness is not always achieved.</t>
  </si>
  <si>
    <t>Electric water heaters can provide high value services to the grid, while being cost-effectiveness. Heat Pump water heater penetration is expected to grow over the duration of the study.</t>
  </si>
  <si>
    <t>Limited ability to contribute to system needs, but usually highly cost-effective.</t>
  </si>
  <si>
    <t>Section 4</t>
  </si>
  <si>
    <t>Detailed Approach</t>
  </si>
  <si>
    <t>Technical Potential</t>
  </si>
  <si>
    <t>Achievable Potential</t>
  </si>
  <si>
    <t>Costs</t>
  </si>
  <si>
    <t>Other</t>
  </si>
  <si>
    <t>Measure Details</t>
  </si>
  <si>
    <t>Technical Market Sizing</t>
  </si>
  <si>
    <t>Market Growth</t>
  </si>
  <si>
    <t>Measure Sizing</t>
  </si>
  <si>
    <t>Baseline Load Shape</t>
  </si>
  <si>
    <t>Achievable Potential Adoption Approach</t>
  </si>
  <si>
    <t>Measure Sizing Adjusted [Achievable]</t>
  </si>
  <si>
    <t>Energy/Arbitrage/SBG</t>
  </si>
  <si>
    <t>Ability to capture 5-minute benefits (derating factor)</t>
  </si>
  <si>
    <t>Measure Up-front Costs</t>
  </si>
  <si>
    <t>Measure O&amp;M Costs</t>
  </si>
  <si>
    <t>Cost Projections</t>
  </si>
  <si>
    <t>Lifetime</t>
  </si>
  <si>
    <t>Baseline Market</t>
  </si>
  <si>
    <t>Measure Variation</t>
  </si>
  <si>
    <t>Pre-assessment Index</t>
  </si>
  <si>
    <t>Study Index</t>
  </si>
  <si>
    <t>Approach/Value</t>
  </si>
  <si>
    <t>Source</t>
  </si>
  <si>
    <t xml:space="preserve">Approach/Value </t>
  </si>
  <si>
    <t xml:space="preserve">Source </t>
  </si>
  <si>
    <t xml:space="preserve">Approach/Value  </t>
  </si>
  <si>
    <t xml:space="preserve">Source  </t>
  </si>
  <si>
    <t xml:space="preserve">Approach/Value   </t>
  </si>
  <si>
    <t xml:space="preserve">Source   </t>
  </si>
  <si>
    <t xml:space="preserve">Approach/Value    </t>
  </si>
  <si>
    <t xml:space="preserve">Source    </t>
  </si>
  <si>
    <t xml:space="preserve">Approach/Value     </t>
  </si>
  <si>
    <t xml:space="preserve">Source     </t>
  </si>
  <si>
    <t xml:space="preserve">Approach/Value      </t>
  </si>
  <si>
    <t xml:space="preserve">Approach/Value       </t>
  </si>
  <si>
    <t xml:space="preserve">Approach/Value        </t>
  </si>
  <si>
    <t xml:space="preserve">Approach/Value         </t>
  </si>
  <si>
    <t xml:space="preserve">Approach/Value          </t>
  </si>
  <si>
    <t xml:space="preserve">Approach/Value           </t>
  </si>
  <si>
    <t xml:space="preserve">Source      </t>
  </si>
  <si>
    <t xml:space="preserve">Approach/Value            </t>
  </si>
  <si>
    <t xml:space="preserve">Source       </t>
  </si>
  <si>
    <t xml:space="preserve">Approach/Value             </t>
  </si>
  <si>
    <t xml:space="preserve">Source        </t>
  </si>
  <si>
    <t xml:space="preserve">Approach/Value              </t>
  </si>
  <si>
    <t xml:space="preserve">Source         </t>
  </si>
  <si>
    <t xml:space="preserve">Approach/Value               </t>
  </si>
  <si>
    <t xml:space="preserve">Source          </t>
  </si>
  <si>
    <t>The technical potential for FTM solar is determined by the capacity of the resource it most likely can displace from the generation stack. The annual technical potential will be subject to changes in the market conditions such as capacity retirements and natural gas additions and technical challenges such as interconnection constraints and land unavailability.</t>
  </si>
  <si>
    <t>IESO Reports</t>
  </si>
  <si>
    <t>IESO capacity needs, natural gas additions and retirements, and interconnection and land constraints</t>
  </si>
  <si>
    <t>IESO Reports Wholesale Markets</t>
  </si>
  <si>
    <t>N/A (see technical market sizing)</t>
  </si>
  <si>
    <t>PVWatts Generation Profile Data</t>
  </si>
  <si>
    <t>PVWatts, DNV-GL</t>
  </si>
  <si>
    <t>Detailed market adoption modeling for each scenario</t>
  </si>
  <si>
    <t>Detailed adoption modelling</t>
  </si>
  <si>
    <t>N/A</t>
  </si>
  <si>
    <t>Median of the daily average generation during summer capacity hours</t>
  </si>
  <si>
    <t>Hourly Generation x Hourly Avoided Energy Costs</t>
  </si>
  <si>
    <t>Ultility Scale Solar and BOS System costs</t>
  </si>
  <si>
    <t>NREL ATB Baseline Study</t>
  </si>
  <si>
    <t>Typical system maintenace costs (% of CAPEX) and inverter replacement</t>
  </si>
  <si>
    <t>Costs are expected to decrease</t>
  </si>
  <si>
    <t>NREL ATB Projections</t>
  </si>
  <si>
    <t>EUL of Utility Scale Solar: 30</t>
  </si>
  <si>
    <t>NREL</t>
  </si>
  <si>
    <t>Consider only groundmount PV systems: 1437 MW</t>
  </si>
  <si>
    <t>IESO’s Active Contracted Generation List, Ground Mounted Systems</t>
  </si>
  <si>
    <t>Technical potential limited by Natural Gas that can be displaced by small hydro, hydro-potential of rivers in Ontario, ecological constraints</t>
  </si>
  <si>
    <t>Ontario’s Waterpower Potential study</t>
  </si>
  <si>
    <t>Run-of-river hydro profiles</t>
  </si>
  <si>
    <t>Canada Hydrological Database</t>
  </si>
  <si>
    <t>Reserve 10% headroom for flexible OR. Generation is assumed to be derated to 90%.</t>
  </si>
  <si>
    <t>Reserve 10% headroom for flexible FR.  Generation is assumed to be derated to 90%.</t>
  </si>
  <si>
    <t>Upfront Capex Costs</t>
  </si>
  <si>
    <t>Typical O&amp;M Costs</t>
  </si>
  <si>
    <t xml:space="preserve">Gas Generator Market Reports </t>
  </si>
  <si>
    <t>EUL of Small Hydro: 50</t>
  </si>
  <si>
    <t>Consider exisiting small hydro capacity (306 MW)</t>
  </si>
  <si>
    <t>IESO’s Active Contracted Generation List</t>
  </si>
  <si>
    <t>The technical potential for FTM storage is the capacity that can support 100% peak demand reduction capability (PDRC). The drop in the PDRC values would mean that for 1 MW of storage added to the system the corresponding drop in the system load is less that 1 MW. This technical potential can be estimated through iterations of different FTM Storage Capacity (Total)</t>
  </si>
  <si>
    <t>IESO Reports System Load Profile</t>
  </si>
  <si>
    <t>IESO Capacity Needs, Changes in the System Load Factor, Natural Gas Additions and Retirements, interconnection constraints and land unavailability,</t>
  </si>
  <si>
    <t>FTM Energy Storage would be characterised as a single measure.</t>
  </si>
  <si>
    <t>TBD</t>
  </si>
  <si>
    <t xml:space="preserve">Sized to typical system sizing practices </t>
  </si>
  <si>
    <t>Sustained capacity reduction during peak hours as per dispatch instructions</t>
  </si>
  <si>
    <t>Average capacity reserved for OR provision as per dispatch instructions</t>
  </si>
  <si>
    <t>Ramp up/down provision based on min(headroom/footroom)</t>
  </si>
  <si>
    <t>Peak to Off-Peak shifting and charge during SBG hours as per dispatch instructions. Derated by charging and discharging losses.</t>
  </si>
  <si>
    <t>Energy Storage System and BOS System Costs</t>
  </si>
  <si>
    <t>ES Cost Projections (NRCAN, BNEF)</t>
  </si>
  <si>
    <t>Typical system maintenace  (% of CAPEX)</t>
  </si>
  <si>
    <t>BNEF. NREL ATB</t>
  </si>
  <si>
    <t>EUL of Utility Scale Energy Storage: 10</t>
  </si>
  <si>
    <t>NRCAN, NREL Reports</t>
  </si>
  <si>
    <t>Current capacity contracted with IESO (50 MW)</t>
  </si>
  <si>
    <t>IESO</t>
  </si>
  <si>
    <t>Number of Commercial Customers with Natural Gas Back up Generation Systems.</t>
  </si>
  <si>
    <t xml:space="preserve">CEUS and APO </t>
  </si>
  <si>
    <t>Follows segment/population growth.</t>
  </si>
  <si>
    <t>Population growth - APO.</t>
  </si>
  <si>
    <t>Sized to power rating of average back up generator.</t>
  </si>
  <si>
    <t>IESO's DERs Survey</t>
  </si>
  <si>
    <t>Estimated penetration of back-up generation based on market data and trends</t>
  </si>
  <si>
    <t>Capacity of natural gas gensets</t>
  </si>
  <si>
    <t>70% of Equipment Power Rating limted to 500 hours a year</t>
  </si>
  <si>
    <t>Incremental compliance and Fuel Costs</t>
  </si>
  <si>
    <t>Maintainence Costs, Fuel Costs, Compliance Cost</t>
  </si>
  <si>
    <t>EUL of generators: 9</t>
  </si>
  <si>
    <t>Internal Dunsky Measure Database</t>
  </si>
  <si>
    <t>Existing share of back up generators</t>
  </si>
  <si>
    <t>CEUS Data IESO</t>
  </si>
  <si>
    <t>All commercial segments</t>
  </si>
  <si>
    <t>Number of buildings with a rooftop suitable for solar deployment</t>
  </si>
  <si>
    <t xml:space="preserve">IESO Solar PV Potential Study </t>
  </si>
  <si>
    <t>Rate of growth / new construction by segment</t>
  </si>
  <si>
    <t>Maximum size of system that can be theoretically deployed based on roof size and typical panel footprint</t>
  </si>
  <si>
    <t>IESO Solar APS Study</t>
  </si>
  <si>
    <t>Ontario-Average Generation Profile</t>
  </si>
  <si>
    <t>Net-metering interconnection data</t>
  </si>
  <si>
    <t>BTM Solar Upfront Costs</t>
  </si>
  <si>
    <t>OEB DER Impact Study</t>
  </si>
  <si>
    <t>EUL of BTM solar: 30</t>
  </si>
  <si>
    <t>Typical Industry Assumption</t>
  </si>
  <si>
    <t>Current Baseline 480 MW. MicroFIT and Net Metering Data were used for determining capacity and number of installs in the baseline year.</t>
  </si>
  <si>
    <t>IESO’s Active Contracted Generation List. Rooftop systems</t>
  </si>
  <si>
    <t>Number of electric light-duty fleet vehicles</t>
  </si>
  <si>
    <t>Number of EVs - APO's EV adoption forecast. Share of fleet EV LDV vehicle -Dunsky assumption</t>
  </si>
  <si>
    <t>Forecasted electric light-duty fleet adoption</t>
  </si>
  <si>
    <t>APO with scenario adjustments</t>
  </si>
  <si>
    <t>Nameplate capacity of the charger. 10 kW.</t>
  </si>
  <si>
    <t>Plug'N Drive, EV Batteries Value Proposition for Ontario's Electricity Grid and EV Owners, July 2020</t>
  </si>
  <si>
    <t>Average LDV non-residential EV load profile</t>
  </si>
  <si>
    <t>Final 2020 Transportation Electrification Forecast, ISO-NE, April 2020.</t>
  </si>
  <si>
    <t>Estimated penetration of smart EV chargers based on market trends and high-level adoption model</t>
  </si>
  <si>
    <t>High-level adoption modelling</t>
  </si>
  <si>
    <t>Curtail charging  during peak hours. Provide up to 6 hours of curtailable load during the evening peak.</t>
  </si>
  <si>
    <t>Vehicle to stop charging to provide demand reduction when called upon. Assuming vehicle is plugged in and available 18 hours/day.</t>
  </si>
  <si>
    <t>V1G is able to provide regulation down services by charging the battery. Batteries can respond to signals from the grid almost instantaneously.  Assuming vehicle is plugged in and available 18 hours/day</t>
  </si>
  <si>
    <t>EVs can be scheduled to absorb SBG when it is the highest. Can provide up to 6 hours of load absorption. Assume vehicle is plugged in 18 hours a day.</t>
  </si>
  <si>
    <t>Incremental equipment cost from upgrading a dumb charger to a smart charger</t>
  </si>
  <si>
    <t>No incremental maintenance.</t>
  </si>
  <si>
    <t>The International Council on Clean Transportation, Estimating Electric Vehicle Charging Infrastructure Costs across Major U.S. Metropolitan Areas, August 2019</t>
  </si>
  <si>
    <t>Lifespan of EV charger: 10</t>
  </si>
  <si>
    <t>Number of EVs in jurisdiction x % fleet LDV EVs x % with smart charging capabilities</t>
  </si>
  <si>
    <t>Number of EVs - APO's EV adoption forecast. Share of fleet EV LDV vehicle - Internal Dunsky Database. Penetration of EV smart chargers - Internal Dunsky Database.</t>
  </si>
  <si>
    <t>Elson Advocacy, Vehicle-to-Building/Grid Presentation for Ontario Energy Board Framework for Energy Innovation Working Group, July 2021</t>
  </si>
  <si>
    <t>Estimated penetration of V2G based on market trends and high-level adoption model</t>
  </si>
  <si>
    <t>Curtail charging or discharge battery during peak hours. Provide upto 6 hours of curtailable load during the evening peak.</t>
  </si>
  <si>
    <t xml:space="preserve">Vehicle to stop charging to provide demand reduction when called upon, or discharge battery to provide stand-by power to respond to OR signal. Assuming vehicle is plugged in and available 18 hours/day. </t>
  </si>
  <si>
    <t>V2G acts as a battery, and therefore is able to provide frequency regulation services to the grid. Able to provide both regulation up and regulation down services. Batteries are able to respond to signals from the grid almost instantaneously. Assuming vehicle is plugged in and available 18 hours/day</t>
  </si>
  <si>
    <t xml:space="preserve">Can provide energy arbitrage, absorbing SBG and discharging back to the grid when energy is needed. Bidirectional control. Can provide up to 6 hours of load absorbtion. Assume discharge duration of 4 hours, and round trip efficiency of 85%. </t>
  </si>
  <si>
    <t>Incremental equipment cost from upgrading to a bidirectional charger (from a dumb charger)</t>
  </si>
  <si>
    <t>Additional O&amp;M based on 5% of the hardware costs over the 10-year life of the charger</t>
  </si>
  <si>
    <t>Plug'n Drive, EV Batteries and Ontario's Electric System Final Report July 2020 v2</t>
  </si>
  <si>
    <t>None</t>
  </si>
  <si>
    <t>Number of electric medium-duty fleet vehicles</t>
  </si>
  <si>
    <t>Based on assumed market share projections (i.e. annual % sales) from other Canadian markets, applied to Ontario's vehicle fleet (NRCan CEUD - Transportation)</t>
  </si>
  <si>
    <t>Forecasted electric medium-duty fleet adoption</t>
  </si>
  <si>
    <t>Average MDV non-residential EV load profile</t>
  </si>
  <si>
    <t>California Investor-Owned Utility Electricity Load Shapes, August 2020, with adjustments to reflect differences in weather patterns and corresponding seasonality impacts.</t>
  </si>
  <si>
    <t>Curtail charging during peak hours. Provide up to 6 hours of interruption pushed later in the evening.</t>
  </si>
  <si>
    <t xml:space="preserve">Vehicle to stop charging to provide demand reduction when called upon. Assuming vehicle is plugged in and available 18 hours/day. </t>
  </si>
  <si>
    <t xml:space="preserve">EVs can be scheduled to absorb SBG when it is the highest. Can provide up to 6 hours of load absorption. Assume vehicle is plugged in 18 hours a day. </t>
  </si>
  <si>
    <t>No incremental O&amp;M costs.</t>
  </si>
  <si>
    <t>Number of EVs in jurisdiction x % fleet MDV EVs x % with smart charging capabilities</t>
  </si>
  <si>
    <t>Number of EVs - APO's EV adoption forecast. Share of fleet EV MDV vehicle - Internal Dunsky Database. Penetration of EV smart chargers - Internal Dunsky Database.</t>
  </si>
  <si>
    <t>All large commercial segments</t>
  </si>
  <si>
    <t>Number of electric heavy-duty fleet vehicles</t>
  </si>
  <si>
    <t>Forecasted electric heavy-duty fleet adoption</t>
  </si>
  <si>
    <t>Nameplate capacity of the charger. 50 kW.</t>
  </si>
  <si>
    <t>Gladstein, Neandross &amp; Associates (GNA), Electric Vehicle Charging Guidebook for Medium- and Heavy- Duty Commercial Fleets, 2019</t>
  </si>
  <si>
    <t>Average HDV non-residential EV load profile</t>
  </si>
  <si>
    <t>V1G is able to provide regulation down services by charging the battery. Batteries can respond to signals from the grid almost instantaneously. Assuming vehicle is plugged in and available 18 hours/day</t>
  </si>
  <si>
    <t>Number of EVs in jurisdiction x % fleet HDV EVs x % with smart charging capabilities</t>
  </si>
  <si>
    <t>Number of EVs - APO's EV adoption forecast. Share of fleet EV HDV vehicle - Internal Dunsky Database. Penetration of EV smart chargers - Internal Dunsky Database.</t>
  </si>
  <si>
    <t>Average LDV non-residential EV load profile, adjusted to average HDV sizing</t>
  </si>
  <si>
    <t>Charging facility annual maintenance cost (5% of equipment cost)</t>
  </si>
  <si>
    <t>Ercan, T., M. Noori, Y. Zhao, and O. Tatari. 2016. “On the front lines of a sustainable transportation fleet: Applications of vehicle-to-grid technology for transit and school buses.”</t>
  </si>
  <si>
    <t>Number of electric off-road vehicles</t>
  </si>
  <si>
    <t>Forecasted electric off-road vehicle adoption</t>
  </si>
  <si>
    <t>Average LDV non-residential EV load profile, adjusted to average off-road EV sizing</t>
  </si>
  <si>
    <t>Number of EVs in jurisdiction x % off-road EVs x % with smart charging capabilities</t>
  </si>
  <si>
    <t>Number of EVs - APO's EV adoption forecast. Share of off-road electric vehicle - Internal Dunsky Database. Penetration of EV smart chargers - Internal Dunsky Database.</t>
  </si>
  <si>
    <t>Number of electric buses</t>
  </si>
  <si>
    <t>Forecasted electric bus adoption</t>
  </si>
  <si>
    <t>Average bus EV load profile</t>
  </si>
  <si>
    <t>California Investor-Owned Utility Electricity Load Shapes, August 2020</t>
  </si>
  <si>
    <t>Vehicle to stop charging to provide demand reduction when called upon. Assuming vehicle is plugged in and available 19.5 - 21 hours/day if school bus, 8 -12 hours if transit bus.</t>
  </si>
  <si>
    <t>V1G is able to provide regulation down services by charging the battery. Batteries can respond to signals from the grid almost instantaneously.  Assuming vehicle is plugged in and available 19.5 - 21 hours/day if school bus, 8 -12 hours if transit bus.</t>
  </si>
  <si>
    <t xml:space="preserve">EVs can be scheduled to absorb SBG when it is the highest. Can provide up to 6 hours of load absorption. Assuming vehicle is plugged in and available 19.5 - 21 hours/day if school bus, 8 -12 hours if transit bus. </t>
  </si>
  <si>
    <t>Number of EVs in jurisdiction x % e-buses x % with smart charging capabilities</t>
  </si>
  <si>
    <t>Number of EVs - APO's EV adoption forecast. Share of e-buses - Internal Dunsky Database. Penetration of EV smart chargers - Internal Dunsky Database.</t>
  </si>
  <si>
    <t>Applicable customer segments (subject to data availability)</t>
  </si>
  <si>
    <t xml:space="preserve">Vehicle to stop charging to provide demand reduction when called upon. Assuming vehicle is plugged in and available 19.5 - 21 hours/day if school bus, 8 -12 hours if transit bus. </t>
  </si>
  <si>
    <t>V2G acts as a battery, and therefore is able to provide frequency regulation services to the grid. Able to provide both regulation up and regulation down services. Batteries are able to respond to signals from the grid almost instantaneously. Assuming vehicle is plugged in and available 19.5 - 21 hours/day if school bus, 8 -12 hours if transit bus</t>
  </si>
  <si>
    <t>Number of electric light-duty fleet vehicles with telematics</t>
  </si>
  <si>
    <t>Number of EVs (APO's EV adoption forecast). Penetration of EVs with telematics (source TBD). Share of fleet EV LDV vehicle (Dunsky assumption)</t>
  </si>
  <si>
    <t>Forecasted LDV fleet EV adoption with telematics</t>
  </si>
  <si>
    <t>APO with scenario adjustments. Penetration of telematics control with EVs (TBD)</t>
  </si>
  <si>
    <t>Average LDV  EV load profile</t>
  </si>
  <si>
    <t>Estimated penetration of EV telematics based on market trends and high-level adoption model</t>
  </si>
  <si>
    <t>Penetration of EVs with telematics - Berg Insight</t>
  </si>
  <si>
    <t xml:space="preserve">EVs can be scheduled to absorb SBG when it is the highest. Can provide up to 6 hours of load absorption. </t>
  </si>
  <si>
    <t>No incremental costs.</t>
  </si>
  <si>
    <t>Lifespan of vehicle (assumed to be 10 years)</t>
  </si>
  <si>
    <t>Penetration of EVs with telematics, Berg Insight, assumed proportions of vehicle type from Dunsky Internal Database</t>
  </si>
  <si>
    <t>Number of large Commercial buildings with a central AC system</t>
  </si>
  <si>
    <t>Number of buildings per segment - APO. Penetration of central ACs - CEUS.</t>
  </si>
  <si>
    <t>Follows population growth.</t>
  </si>
  <si>
    <t>Population growth - APO. BAS control - APS.</t>
  </si>
  <si>
    <t>Sized to cooling and pumps and ventilation load. Varies by segment.</t>
  </si>
  <si>
    <t>APO end-use data</t>
  </si>
  <si>
    <t>Direct use of the cooling and pumps &amp; ventilation load for each segment</t>
  </si>
  <si>
    <t>Estimated penetration of HVAC controls in large Commercial based on market data and trends</t>
  </si>
  <si>
    <t>Called 4 hours max, with Precooling and rebound. Called not more than 12 times a year.</t>
  </si>
  <si>
    <t xml:space="preserve">The BAS system will reserve a portion of its load for dispatch into the OR market. The portion of the load reserved will be determined through a set point control or through reduction in cycles (50% or 100%). Since cycles last for 15 mins, a cycle curtailment can provide OR. </t>
  </si>
  <si>
    <t>A certain % of pre cooling through set point control would shift a portion of the morning peak load to the hours when there is a surplus baseload generation.</t>
  </si>
  <si>
    <t>Based on a BYOD approach. No installation cost. No incremental for new devices since customers will adopt BAS indepently of DR</t>
  </si>
  <si>
    <t>EUL of the BAS system: 10</t>
  </si>
  <si>
    <t>Dunsky Internal Database</t>
  </si>
  <si>
    <t>Number of large Commercial per segment  X  % with central air conditioning X % penetration of BAS</t>
  </si>
  <si>
    <t>IESO CEUS and APO</t>
  </si>
  <si>
    <t>Number of small Commercial buildings with a central AC system</t>
  </si>
  <si>
    <t>Population growth with consideration of growth in AC adoption/penetration</t>
  </si>
  <si>
    <t>AC growth - APO. Smart thermostat adoption - APS</t>
  </si>
  <si>
    <t>Sized to cooling load. Varies by segment.</t>
  </si>
  <si>
    <t>Direct use of the cooling load each segment of the small Commercial sector</t>
  </si>
  <si>
    <t xml:space="preserve"> APO end-use data</t>
  </si>
  <si>
    <t>Estimated penetration of smart thermostats in small Commercial based on market data and trends</t>
  </si>
  <si>
    <t>Smart Thermostat Penetration from CEUS</t>
  </si>
  <si>
    <t xml:space="preserve">The smart thermstat will reserve a portion of its load for dispatch into the OR market. The portion of the load reserved will be determined through a set point control or through reduction in cycles (50% or 100%). Since cycles last for 15 mins, a cycle curtailment can provide OR. </t>
  </si>
  <si>
    <t>Based on a BYOD approach. No installation cost. No incremental for new devices since customers are not buying smart thermostat for DR purposes (but for EE).</t>
  </si>
  <si>
    <t>EUL of the smart thermostat: 10</t>
  </si>
  <si>
    <t>ACEEE, Smart Buildings: Using Smart Technology to Save Energy in Existing Buildings, February 2017</t>
  </si>
  <si>
    <t>Number of small Commercial per segment  X  % with central air conditioning X % penetration of smart thermostats</t>
  </si>
  <si>
    <t>All small commercial segments</t>
  </si>
  <si>
    <t>Number of small Commercial buildings with an ASHP/DMSHP</t>
  </si>
  <si>
    <t>Number of buildings per segment - APO. Penetration of ASHP/DMSHP - CEUS.</t>
  </si>
  <si>
    <t>Cooling Load Profile</t>
  </si>
  <si>
    <t>Estimated penetration of ASHP/DMSHP with a smart thermostat in Commercial buildings based on market data and trends</t>
  </si>
  <si>
    <t>Smart Thermostat Penetration - CEUS. Penetration of ASHP/DMSHP - CEUS.</t>
  </si>
  <si>
    <t>Called 4 hours max, with Precooling and rebound. Called no more than 12 times a year.</t>
  </si>
  <si>
    <t>EUL of the smart thermostat only: 10</t>
  </si>
  <si>
    <t xml:space="preserve">ACEEE - Smart Buildings: Using Smart Technology to Save Energy in Existing Buildings  </t>
  </si>
  <si>
    <t>Number of small Commercial per segment  X  % with ASHP/DMSHP</t>
  </si>
  <si>
    <t>Number of non-residential buildings with lighting system</t>
  </si>
  <si>
    <t xml:space="preserve">Number of buildings per segment - APO. </t>
  </si>
  <si>
    <t>Sized to lighting load. Varies by segment.</t>
  </si>
  <si>
    <t>Non-residential lighting loads</t>
  </si>
  <si>
    <t>Estimated penetration of lighting controls in non-residential buildings based on market data and trends</t>
  </si>
  <si>
    <t>The lighting load is assumed to be dimmed by a set percentage (15%) during a capacity event.</t>
  </si>
  <si>
    <t>15% of hourly load reserved for OR</t>
  </si>
  <si>
    <t>8% of hourly load reserved for FR</t>
  </si>
  <si>
    <t>Incremental costs for lighting controls</t>
  </si>
  <si>
    <t>PacifiCorp, 2021 Integrated Resource Plan, Appendix H - Demand Response Detailed Assumptions</t>
  </si>
  <si>
    <t>Lifespan of controls: 8</t>
  </si>
  <si>
    <t>California Municipal Utilities Association, Savings Estimation TRM 2017</t>
  </si>
  <si>
    <t>Number of non-residential buildings X % with BAS controls applied to lighting systems</t>
  </si>
  <si>
    <t>Number of Commercial facilities with processes and other curtailable loads</t>
  </si>
  <si>
    <t>Number of buildings per segment - APO. Penetration of processes and other curtailable loads - CEUS</t>
  </si>
  <si>
    <t>Sized to commercial process/other loads. Varies by segment.</t>
  </si>
  <si>
    <t>Commercial load shape</t>
  </si>
  <si>
    <t>Estimated penetration of commercial facilities with process of curtailable loads that would participate in a demand response program based on market data and trends</t>
  </si>
  <si>
    <t>Demand response action called upon during peak demand hours through notification or TOU rates</t>
  </si>
  <si>
    <t>Program lifetime: 1</t>
  </si>
  <si>
    <t>Number of Commercial facilities x % with processes and other curtailable loads enrolled in a demand response program</t>
  </si>
  <si>
    <t>All industrial segments</t>
  </si>
  <si>
    <t>Number of farms with irrigation pumps</t>
  </si>
  <si>
    <t>Number of farms - APO. Penetration of irrigating farms: Stats Canada.</t>
  </si>
  <si>
    <t>Sized to irrigtion pump load.</t>
  </si>
  <si>
    <t>Regional Technical Forum - Northwest Power &amp; Conservation Council, Demand Response for Irrigation Pumps, May 2019. 2020 Baseline DR Supply Curves - NPCC.</t>
  </si>
  <si>
    <t>Irrigation load shape</t>
  </si>
  <si>
    <t>Estimated penetration of irrigation pump controls in agriculture based on market data and trends</t>
  </si>
  <si>
    <t>Pumps turned off from 2-4 hours per event, total demand response is capped at 15 hours per week, and 60 per year. If peak of the season, only about 80% of the total potential irrigation load is actually on and available for DR at any given time.</t>
  </si>
  <si>
    <t>Incremental cost for controls</t>
  </si>
  <si>
    <t>Regional Technical Forum - Northwest Power &amp; Conservation Council, Demand Response for Irrigation Pumps, May 2019</t>
  </si>
  <si>
    <t>Lifespan of controls: 10</t>
  </si>
  <si>
    <t>California Technical Forum, Agriculture / Pumping Subcommittee Meeting #1, August 2017</t>
  </si>
  <si>
    <t>Number of farms x % that irrigate x number of pumps per farm x % with controls</t>
  </si>
  <si>
    <t>Other commercial (agriculture)</t>
  </si>
  <si>
    <t>Number of non-residential facilities connected to a district cooling/heating system</t>
  </si>
  <si>
    <t>Number of buildings per segment - APO. Penetration of district heating/cooling - TBD</t>
  </si>
  <si>
    <t>Sized to non-residential cooling loads. Varies by segment.</t>
  </si>
  <si>
    <t>Non-residential cooling load</t>
  </si>
  <si>
    <t>Estimated penetration of district heating/cooling in non-residential buildings based on market data and trends</t>
  </si>
  <si>
    <t>Lifespan of district heating/cooling system: 25</t>
  </si>
  <si>
    <t xml:space="preserve">The Opportunities Of Changing From Oil Heating To District Heating </t>
  </si>
  <si>
    <t>Number of non-residential buildings with refrigeration equipment</t>
  </si>
  <si>
    <t>Number of buildings per segment - APO. Penetration of refrigeration equipment - CEUS.</t>
  </si>
  <si>
    <t>Sized to refrigeration loads. Varies by segment.</t>
  </si>
  <si>
    <t>EPRI</t>
  </si>
  <si>
    <t>EPRI Load shape, matched to refrigeration end-use.</t>
  </si>
  <si>
    <t>Estimated penetration of refrigeration controls in non-residential buildings based on market data and trends</t>
  </si>
  <si>
    <t>Able to shed load of around 10 kW in the most effective DR tests</t>
  </si>
  <si>
    <t>Incremental cost for refrigeration controls</t>
  </si>
  <si>
    <t>Lifespan of controls: 9</t>
  </si>
  <si>
    <t>Existing share of controls applied to commercial refrigeration systems</t>
  </si>
  <si>
    <t>Food retail, Warehouse</t>
  </si>
  <si>
    <t>Number of greenhouses with growlights</t>
  </si>
  <si>
    <t>Number of greenhouses - APO. Penetration of grow lights - CEUS.</t>
  </si>
  <si>
    <t>Sized to grow light loads.</t>
  </si>
  <si>
    <t>DormGrow, How much will it cost to run LED grow lights? May 2021</t>
  </si>
  <si>
    <t>Average grow lights load profile</t>
  </si>
  <si>
    <t>Greenhouse Energy Profile Study, IESO, September 2019.</t>
  </si>
  <si>
    <t>Estimated penetration of grow light controls in greenhouses based on market data and trends</t>
  </si>
  <si>
    <t>Shortened operation time/curtailed load</t>
  </si>
  <si>
    <t>Average number of growlights in a greenhouse x  % with controls x number of greenhouses</t>
  </si>
  <si>
    <t>Other commercial (greenhouses)</t>
  </si>
  <si>
    <t>Number of Industrial facilities with curtailable load</t>
  </si>
  <si>
    <t>Number of buildings per segment - APO. Penetration of curtailable loads - DERs Industrial Survey</t>
  </si>
  <si>
    <t>Sized to total building loads. Varies by segment.</t>
  </si>
  <si>
    <t>Industrial load shapes</t>
  </si>
  <si>
    <t>Estimated penetration of industrial facilities with curtailable loads that would participate in a demand response program based on market data and trends</t>
  </si>
  <si>
    <t>Number of Industrial facilities x % with curtailable loads enrolled in a demand response program</t>
  </si>
  <si>
    <t>Number of Class A, Non-RPP Class B and Small Commercial Customers with space for a standalone energy storage system</t>
  </si>
  <si>
    <t>Number of buildings per segment - APO. Share of building with sufficient space for standalone storage - ConEdison DER potential study.</t>
  </si>
  <si>
    <t>Analysis of publicly available data from storage vendors and the US DOE’s Global Energy Storage Database. 
Small Business customers: 5 kW/ 20 kWh
Non-RPP Class B customers: 1 MW/ 4 MWh
Class A customers: 2.5 MW/ 5 MWh.</t>
  </si>
  <si>
    <t>OEB DER Impact Study Appendix C</t>
  </si>
  <si>
    <t>Upfront Capex costs</t>
  </si>
  <si>
    <t>Warantied Life of BTM ES : 10</t>
  </si>
  <si>
    <t>Technical Specifications BTM Energy Storage Products</t>
  </si>
  <si>
    <t>Current Baseline: 50 MW
10% of currently installed NEM storage capacity was assigned to the small business sector, 
20% of the storage capacity currently enrolled in the IAM’s was assigned to non-RPP Class B customers, 80% of the storage capacity enrolled in the IAM’s and 400 MW of BTM storage capacity was assigned to Class A customers</t>
  </si>
  <si>
    <t>Number of Non-Residential Customers</t>
  </si>
  <si>
    <t>Number of buildings per segment - APO.</t>
  </si>
  <si>
    <t>Estimated penetration of HVAC thermal storage in commercial facilities based on market trends and high-level adoption model</t>
  </si>
  <si>
    <t>6 hours of peak demand to off-peak. On-peak demand reductions of up to 14 kW.</t>
  </si>
  <si>
    <t>OR Provision will be sized to the electrical component that can be shed</t>
  </si>
  <si>
    <t>Peak to Off-Peak shifting and charge during SBG hours as per dispatch instructions</t>
  </si>
  <si>
    <t>Cost of TES</t>
  </si>
  <si>
    <t>NREL, Space Conditioning Tech Team Webinar: Thermal Energy Storage, the lowest cost storage.</t>
  </si>
  <si>
    <t>Minimal O&amp;M</t>
  </si>
  <si>
    <t>Warantied Life of Thermal ES systems: 10</t>
  </si>
  <si>
    <t>Number of commercial buildings x % with thermal storage for HVAC</t>
  </si>
  <si>
    <t>Number of non-residential buildings with refrigeration systems</t>
  </si>
  <si>
    <t>Power Rating of refrigeration appliance. Varies by segment.</t>
  </si>
  <si>
    <t>Technical Reference Manuals - Ontario</t>
  </si>
  <si>
    <t>Refrigeration Load Profile</t>
  </si>
  <si>
    <t>Estimated penetration of thermal storage for refrigeration applications in commercial facilities based on market trends and high-level adoption model</t>
  </si>
  <si>
    <t>Shift 85% of load up to 6.5 hours</t>
  </si>
  <si>
    <t xml:space="preserve">FR Provision is Min ( FR Footroom, FR Headroom)
FR Footroom: Available hourly dispatchable energy minus 10% of the device power rating. FR Headroom: 90% Device Power Rating minus (baseload consumption) </t>
  </si>
  <si>
    <t>Pre-cooling thermal storage during SBG hours</t>
  </si>
  <si>
    <t>Viking Cold Energy Storage Solutions</t>
  </si>
  <si>
    <t>Number of non-residential buildings X % with thermal storage for refrigeration applications</t>
  </si>
  <si>
    <t>Number of large Commercial buildings with dual-fuel water heating</t>
  </si>
  <si>
    <t>Number of buildings per segment - APO. Penetration of dual-fuel water heating - CEUS.</t>
  </si>
  <si>
    <t>Power Rating of a Large Commercial DFWH. Varies by segment.</t>
  </si>
  <si>
    <t>Average Large Commercial WH Load Profile</t>
  </si>
  <si>
    <t>Estimated penetration of dual-fuel water heating in large Commercial buildings based on market data and trends</t>
  </si>
  <si>
    <t xml:space="preserve">Shift a portion of the morning peak load to SBG hours by preheating system </t>
  </si>
  <si>
    <t>Incremental Cost of Controls, Compliance and Fuel Costs</t>
  </si>
  <si>
    <t>Maintainence Costs, Fuel Costs</t>
  </si>
  <si>
    <t>EUL of DFWH: 5</t>
  </si>
  <si>
    <t xml:space="preserve">Number of Large Commercial Customers X % penetration of  dual fuel water heaters </t>
  </si>
  <si>
    <t>IESO's CEUS IpSOS for penetration and saturation of electric water heater.</t>
  </si>
  <si>
    <t>Number of large Commercial buildings with an electric hot water system</t>
  </si>
  <si>
    <t>Number of buildings per segment - APO. Penetration of electric hot water system - CEUS.</t>
  </si>
  <si>
    <t>Power Rating of a Large Commercial WH. Varies by segment.</t>
  </si>
  <si>
    <t>Estimated penetration of controls for hot water heating in large Commercial buildings based on market data and trends</t>
  </si>
  <si>
    <t xml:space="preserve">Footroom that will be reserved for OR: Available hourly dispatchable energy minus 10% of the device power rating. This is to ensure that the device has sufficient energy available for OR. </t>
  </si>
  <si>
    <t xml:space="preserve">FR Provision is Min ( FR Footroom, FR Headroom). FR Footroom: Available hourly dispatchable energy minus 10% of the device power rating. FR Headroom: 90% Device Power Rating minus (baseload consumption) </t>
  </si>
  <si>
    <t>Incremental Cost of Smart Switch</t>
  </si>
  <si>
    <t>EUL of ERWH: 5</t>
  </si>
  <si>
    <t>Number of Large Commercial Customers X % penetration of  electric water heaters</t>
  </si>
  <si>
    <t>Number of small Commercial buildings with an electric hot water system</t>
  </si>
  <si>
    <t>Power Rating of a Small Commercial WH. Varies by segment.</t>
  </si>
  <si>
    <t>Average Small Commercial WH Load Profile</t>
  </si>
  <si>
    <t>Estimated penetration of small Commercial electric hot water based on market data and trends</t>
  </si>
  <si>
    <t>Incremental Cost of Set Point Controls</t>
  </si>
  <si>
    <t>Number of Small Commercial Customers X % penetration of  electric water heaters</t>
  </si>
  <si>
    <t>Maintainence and Inverter Replacement Costs for Solar will be gathered from reports</t>
  </si>
  <si>
    <t xml:space="preserve">Current Baseline: 234.6MW Distributed solar FIT as well as Net Metering were used for determining the capacity and number of installs in the baseline year. </t>
  </si>
  <si>
    <t>Single Family Home, Rowhouse</t>
  </si>
  <si>
    <t>Number of residential buildings with a central AC system</t>
  </si>
  <si>
    <t>Number of buildings per segment - APO. Penetration of central ACs - REUS.</t>
  </si>
  <si>
    <t>Estimated penetration of smart thermostats in residential buildings with central AC based on market data and trends</t>
  </si>
  <si>
    <t>Smart Thermostat Penetration from REUS</t>
  </si>
  <si>
    <t>Number of households  X  % with central air conditioning X % penetration of smart thermostats</t>
  </si>
  <si>
    <t>IESO REUS and APO</t>
  </si>
  <si>
    <t>Applies to all residential segments</t>
  </si>
  <si>
    <t>Number of residential buildings with dual-fuel space heating systems (natural gas and electric)</t>
  </si>
  <si>
    <t>Number of buildings per segment - APO. Penetration of dual-fuel space heating systems - REUS.</t>
  </si>
  <si>
    <t>Sized to electric heating load. Varies by segment.</t>
  </si>
  <si>
    <t>Direct use of electric heating load each segment of residential sector</t>
  </si>
  <si>
    <t>Estimated penetration of smart thermostats for dual-fuel heating systems in residential buildings based on market data and trends</t>
  </si>
  <si>
    <t>Called 4 hours max, shut off and rely on gas heat. Called not more than 12 times a year.</t>
  </si>
  <si>
    <t>EUL of the smart thermostat: 5</t>
  </si>
  <si>
    <t>Households with dual-fuel space heating systems (natural gas and electric) x penetration of smart thermostats</t>
  </si>
  <si>
    <t>All residential segments</t>
  </si>
  <si>
    <t>Estimated penetration of smart switches for dual-fuel heating systems in residential buildings based on market data and trends</t>
  </si>
  <si>
    <t>Cost of smart switch, Compliance and Fuel Costs</t>
  </si>
  <si>
    <t>EUL of the smart switch: 5</t>
  </si>
  <si>
    <t>Households with dual-fuel space heating systems (natural gas and electric) x penetration of smart switches</t>
  </si>
  <si>
    <t>Number of residential homes per segment with ASHP/DMSHP</t>
  </si>
  <si>
    <t>Number of buildings per segment - APO. Penetration of ASHP/DMSHP - REUS.</t>
  </si>
  <si>
    <t>Estimated penetration of ASHP/DMSHP with a smart thermostat in residential buildings based on market data and trends</t>
  </si>
  <si>
    <t>Smart Thermostat Penetration - REUS. Penetration of ASHP/DMSHP - REUS.</t>
  </si>
  <si>
    <t>Number of Residential homes per segment  X  % with ASHP/DMSHP</t>
  </si>
  <si>
    <t>Number of residential buildings</t>
  </si>
  <si>
    <t>Sized to residential plug loads. Varies by segment.</t>
  </si>
  <si>
    <t>SF home load shape</t>
  </si>
  <si>
    <t>Estimated penetration of residential facilities that would participate in a demand response program based on market data and trends</t>
  </si>
  <si>
    <t>Shift to SBG hours by delaying (or moving to an earlier time) the load.</t>
  </si>
  <si>
    <t>Existing residential buildings enrolled in demand response program</t>
  </si>
  <si>
    <t>Number of electric passenger vehicles</t>
  </si>
  <si>
    <t>Number of EVs - APO's EV adoption forecast. Share of passenger electric vehicle (Dunsky Assumption)</t>
  </si>
  <si>
    <t>Forecasted passenger EV adoption</t>
  </si>
  <si>
    <t>Nameplate capacity of the charger. 6.6 kW.</t>
  </si>
  <si>
    <t>Average passenger EV load profile</t>
  </si>
  <si>
    <t>Number of EVs in jurisdiction x % passenger EVs x percentage of EVs with smart chargers</t>
  </si>
  <si>
    <t xml:space="preserve">Number of EVs - APO's EV adoption forecast. Share of passenger vehicle - Internal Dunsky Database. Penetration of EV smart chargers - Internal Dunsky Database. </t>
  </si>
  <si>
    <t>Vehicle to stop charging to provide demand reduction when called upon, or discharge battery to provide stand-by power to respond to OR signal. Assuming vehicle is plugged in and available 18 hours/day.</t>
  </si>
  <si>
    <t>Number of electric passenger vehicles with telematics</t>
  </si>
  <si>
    <t>Forecasted passenger EV adoption with telematics.</t>
  </si>
  <si>
    <t>EVs can be scheduled to absorb SBG when it is the highest. Can provide up to 6 hours of load absorption.</t>
  </si>
  <si>
    <t>Number of residential homes with a pool pump</t>
  </si>
  <si>
    <t>Number of buildings per segment - APO. Penetration of electric pool pumps - REUS.</t>
  </si>
  <si>
    <t>Power Rating of a Residential Pool Pump   1 to 1.5 kW.</t>
  </si>
  <si>
    <t>Pool Pump Load Profile</t>
  </si>
  <si>
    <t>Estimated penetration of pool pumps in residential facilities based on market data and trends</t>
  </si>
  <si>
    <t>Average hourly dispatchable load that is sustained within the capacity hours</t>
  </si>
  <si>
    <t>Incremental Cost of Smart Controls</t>
  </si>
  <si>
    <t>Lifespan of controls: 5</t>
  </si>
  <si>
    <t>Number of Residential homes per segment  X % penetration of pool pumps</t>
  </si>
  <si>
    <t>Number of residential buildings with a clothes dryer</t>
  </si>
  <si>
    <t>Number of buildings per segment - APO. Penetration of clothes dryers - REUS.</t>
  </si>
  <si>
    <t>Forecasted smart clothes dryer adoption.</t>
  </si>
  <si>
    <t>Population growth - APO. Smart appliance growth - Statista, Smart Appliances, United States.</t>
  </si>
  <si>
    <t xml:space="preserve">Clothes dryer load. </t>
  </si>
  <si>
    <t>APO end use data</t>
  </si>
  <si>
    <t>Average clothes dryer load profile</t>
  </si>
  <si>
    <t>Estimated penetration of smart clothes dryers based on market data and trends</t>
  </si>
  <si>
    <t>Smart Device Penetration from REUS</t>
  </si>
  <si>
    <t>Reduce energy through control strategies. 100% of load curtailed.</t>
  </si>
  <si>
    <t>Based on a BYOD approach. No installation cost. No incremental for new devices since customers are not buying smart clothes dryers for DR purposes.</t>
  </si>
  <si>
    <t>IEA, A Call to Action on Efficient and Smart Appliances, October 2021</t>
  </si>
  <si>
    <t>Lifespan of smart clothes dryer: 14</t>
  </si>
  <si>
    <t>NYSERDA, Appendix P: Effective Useful Life Tables, December 2019</t>
  </si>
  <si>
    <t>Number of residential buildings with an internet enabled clothes dryer</t>
  </si>
  <si>
    <t>Number of residential buildings with space for a standalone energy storage system</t>
  </si>
  <si>
    <t>Analysis of publicly available data from storage vendors and the US DOE’s Global Energy Storage Database. 5 kW.</t>
  </si>
  <si>
    <t xml:space="preserve">Current Baseline: 5 MW 
90% of currently installed NEM storage capacity was assigned to the residential sector </t>
  </si>
  <si>
    <t>Number of residential buildings with central air conditionning</t>
  </si>
  <si>
    <t>Power Rating of Air Conditioner</t>
  </si>
  <si>
    <t>Estimated penetration of thermal storage for cooling in residential facilities based on market trends and high-level adoption model</t>
  </si>
  <si>
    <t>Complete Cooling Load Dispatch During Capacity Hours</t>
  </si>
  <si>
    <t>Existing share of thermal storage for cooling applications (remove heat pumps)</t>
  </si>
  <si>
    <t>Number of residential buildings centrally cooled without a heat pump</t>
  </si>
  <si>
    <t>Number of buildings per segment - APO. Penetration of central-ducted heat pumps: REUS.</t>
  </si>
  <si>
    <t>Power Rating of Heat Pump</t>
  </si>
  <si>
    <t>Estimated penetration of thermal storage and heat pump in residential facilities based on market trends and high-level adoption model</t>
  </si>
  <si>
    <t>Stash Energy</t>
  </si>
  <si>
    <t>Existing share of thermal storage and heat pump systems</t>
  </si>
  <si>
    <t>Number of residential buildings with central heating</t>
  </si>
  <si>
    <t>Number of buildings per segment - APO. Penetration of central-heating: REUS.</t>
  </si>
  <si>
    <t>Power Rating of Heat System</t>
  </si>
  <si>
    <t>Heating Load Profile</t>
  </si>
  <si>
    <t>Estimated penetration of thermal storage for heating in residential facilities based on market trends and high-level adoption model</t>
  </si>
  <si>
    <t>Complete Heating Load Dispatch During Capacity Hours</t>
  </si>
  <si>
    <t>Pre-heating thermal storage during SBG hours</t>
  </si>
  <si>
    <t>Existing share of thermal storage and central heating systems</t>
  </si>
  <si>
    <t>Number of residential buildings with an electric resistance water heater</t>
  </si>
  <si>
    <t>Number of buildings per segment - APO. Penetration of electric resistance water heaters - REUS.</t>
  </si>
  <si>
    <t>Power Rating of a Residential ERWH.</t>
  </si>
  <si>
    <t>Average Residential ERWH Load Profile</t>
  </si>
  <si>
    <t>Estimated penetration of electric resistance water heaters with a smart switch based on market data and trends</t>
  </si>
  <si>
    <t>EUL of Smart Switch: 9</t>
  </si>
  <si>
    <t>Number of Residential homes per segment X % penetration of Electric resistance water heaters X (1- % internet enabled)</t>
  </si>
  <si>
    <t>IESO's REUS for penetration and saturation of electric water heater. APO for # of building per segment.</t>
  </si>
  <si>
    <t>Number of residential buildings with a heat pump water heater</t>
  </si>
  <si>
    <t>Number of buildings per segment - APO. Penetration of heat pump water heaters - REUS.</t>
  </si>
  <si>
    <t>Power Rating of a Residential HPWH.</t>
  </si>
  <si>
    <t>Average Residential HPWH Load Profile</t>
  </si>
  <si>
    <t>Estimated penetration of heat pump water heaters with a smart switch based on market data and trends</t>
  </si>
  <si>
    <t>Number of Residential homes per segment X % penetration of heat pump water heaters X (1- % internet enabled)</t>
  </si>
  <si>
    <t>IESO's REUS for penetration and saturation of heat pump water heater. APO for # of building per segment.</t>
  </si>
  <si>
    <t>Number of residential buildings with a electric resistance water heater</t>
  </si>
  <si>
    <t>Number of buildings per segment - APO. Penetration of smart electric resistance water heaters - REUS.</t>
  </si>
  <si>
    <t>Estimated penetration of smart electric resistance water heaters based on market data and high-level adoption modelling</t>
  </si>
  <si>
    <t>Incremental Cost of Smart Appliance over conventional device</t>
  </si>
  <si>
    <t>Number of Residential homes per segment  X % penetration of eletric resistance water heaters X % internet enabled</t>
  </si>
  <si>
    <t>IESO's REUS for penetration and saturation of electric water heater.</t>
  </si>
  <si>
    <t>Number of residential buildings with a smart heat pump water heater</t>
  </si>
  <si>
    <t>Number of buildings per segment - APO. Penetration of heat pump water heater - REUS.</t>
  </si>
  <si>
    <t>Forecasted heat pump water heater adoption.</t>
  </si>
  <si>
    <t>Sized to the domestic hot water load. Varies by segment.</t>
  </si>
  <si>
    <t>Direct use of the domestic hot water load for each segment</t>
  </si>
  <si>
    <t>Estimated penetration of smart heat pump water heaters based on market data and trends</t>
  </si>
  <si>
    <t>EUL of HPWH: 5</t>
  </si>
  <si>
    <t>Number of Residential Customers with HPWH that are internet enabled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</si>
</sst>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yes&quot;;&quot;no&quot;"/>
    <numFmt numFmtId="165" formatCode="&quot;yes&quot;;&quot;no&quot;;&quot;no&quot;"/>
  </numFmts>
  <fonts count="30">
    <font>
      <sz val="11"/>
      <color theme="1"/>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b/>
      <sz val="12"/>
      <color theme="1"/>
      <name val="Calibri"/>
      <family val="2"/>
      <scheme val="minor"/>
    </font>
    <font>
      <b/>
      <sz val="10"/>
      <color theme="1"/>
      <name val="Calibri"/>
      <family val="2"/>
      <scheme val="minor"/>
    </font>
    <font>
      <b/>
      <u/>
      <sz val="11"/>
      <color rgb="FF993366"/>
      <name val="Calibri"/>
      <family val="2"/>
      <scheme val="minor"/>
    </font>
    <font>
      <b/>
      <sz val="16"/>
      <color rgb="FF003766"/>
      <name val="Calibri"/>
      <family val="2"/>
      <scheme val="minor"/>
    </font>
    <font>
      <b/>
      <sz val="14"/>
      <color rgb="FF003766"/>
      <name val="Calibri"/>
      <family val="2"/>
      <scheme val="minor"/>
    </font>
    <font>
      <u/>
      <sz val="11"/>
      <color theme="10"/>
      <name val="Calibri"/>
      <family val="2"/>
      <scheme val="minor"/>
    </font>
    <font>
      <b/>
      <sz val="10"/>
      <color rgb="FF003766"/>
      <name val="Calibri"/>
      <family val="2"/>
      <scheme val="minor"/>
    </font>
    <font>
      <b/>
      <sz val="14"/>
      <color rgb="FF000000"/>
      <name val="Calibri"/>
      <family val="2"/>
      <scheme val="minor"/>
    </font>
    <font>
      <b/>
      <sz val="12"/>
      <color rgb="FF003766"/>
      <name val="Calibri"/>
      <family val="2"/>
      <scheme val="minor"/>
    </font>
    <font>
      <b/>
      <sz val="16"/>
      <color rgb="FF0069B5"/>
      <name val="Calibri"/>
      <family val="2"/>
      <scheme val="minor"/>
    </font>
    <font>
      <b/>
      <sz val="11"/>
      <color rgb="FF000000"/>
      <name val="Calibri"/>
      <family val="2"/>
      <scheme val="minor"/>
    </font>
    <font>
      <sz val="11"/>
      <color rgb="FF000000"/>
      <name val="Courier New"/>
      <family val="3"/>
    </font>
    <font>
      <sz val="11"/>
      <color rgb="FF000000"/>
      <name val="Arial Nova Light"/>
      <family val="2"/>
    </font>
    <font>
      <sz val="8"/>
      <name val="Calibri"/>
      <family val="2"/>
      <scheme val="minor"/>
    </font>
    <font>
      <b/>
      <sz val="11"/>
      <color theme="0"/>
      <name val="Calibri"/>
      <family val="2"/>
      <scheme val="minor"/>
    </font>
    <font>
      <sz val="11"/>
      <name val="Calibri"/>
      <family val="2"/>
      <scheme val="minor"/>
    </font>
    <font>
      <sz val="11"/>
      <color theme="1"/>
      <name val="Calibri"/>
      <family val="2"/>
      <scheme val="minor"/>
    </font>
    <font>
      <sz val="9"/>
      <color theme="1"/>
      <name val="Calibri"/>
      <family val="2"/>
      <scheme val="minor"/>
    </font>
    <font>
      <b/>
      <sz val="9"/>
      <color theme="1"/>
      <name val="Calibri"/>
      <family val="2"/>
      <scheme val="minor"/>
    </font>
    <font>
      <b/>
      <sz val="9"/>
      <color theme="0"/>
      <name val="Calibri"/>
      <family val="2"/>
      <scheme val="minor"/>
    </font>
    <font>
      <b/>
      <sz val="9"/>
      <color theme="2"/>
      <name val="Calibri"/>
      <family val="2"/>
      <scheme val="minor"/>
    </font>
    <font>
      <sz val="9"/>
      <color theme="2"/>
      <name val="Calibri"/>
      <family val="2"/>
      <scheme val="minor"/>
    </font>
    <font>
      <sz val="11"/>
      <color rgb="FFFF0000"/>
      <name val="Calibri"/>
      <family val="2"/>
      <scheme val="minor"/>
    </font>
    <font>
      <sz val="10"/>
      <name val="Calibri"/>
      <family val="2"/>
      <scheme val="minor"/>
    </font>
    <font>
      <sz val="10"/>
      <color theme="1"/>
      <name val="Calibri"/>
      <family val="2"/>
      <scheme val="minor"/>
    </font>
    <font>
      <sz val="10"/>
      <color rgb="FF000000"/>
      <name val="Calibri"/>
      <family val="2"/>
      <scheme val="minor"/>
    </font>
  </fonts>
  <fills count="5">
    <fill>
      <patternFill patternType="none"/>
    </fill>
    <fill>
      <patternFill patternType="gray125"/>
    </fill>
    <fill>
      <patternFill patternType="solid">
        <fgColor theme="4" tint="-0.499984740745262"/>
        <bgColor indexed="64"/>
      </patternFill>
    </fill>
    <fill>
      <patternFill patternType="solid">
        <fgColor theme="4"/>
        <bgColor theme="4"/>
      </patternFill>
    </fill>
    <fill>
      <patternFill patternType="solid">
        <fgColor theme="0"/>
        <bgColor indexed="64"/>
      </patternFill>
    </fill>
  </fills>
  <borders count="8">
    <border>
      <left/>
      <right/>
      <top/>
      <bottom/>
      <diagonal/>
    </border>
    <border>
      <left style="thin">
        <color theme="4"/>
      </left>
      <right/>
      <top/>
      <bottom/>
      <diagonal/>
    </border>
    <border>
      <left/>
      <right/>
      <top style="thin">
        <color theme="4" tint="0.39997558519241921"/>
      </top>
      <bottom style="thin">
        <color theme="4" tint="0.39997558519241921"/>
      </bottom>
      <diagonal/>
    </border>
    <border>
      <left/>
      <right/>
      <top style="thick">
        <color rgb="FF0991FF"/>
      </top>
      <bottom style="double">
        <color rgb="FF0991FF"/>
      </bottom>
      <diagonal/>
    </border>
    <border>
      <left/>
      <right/>
      <top style="double">
        <color rgb="FF0991FF"/>
      </top>
      <bottom style="thick">
        <color rgb="FF0991FF"/>
      </bottom>
      <diagonal/>
    </border>
    <border>
      <left/>
      <right/>
      <top/>
      <bottom style="thick">
        <color rgb="FF0991FF"/>
      </bottom>
      <diagonal/>
    </border>
    <border>
      <left/>
      <right/>
      <top/>
      <bottom style="thin">
        <color rgb="FF0070C0"/>
      </bottom>
      <diagonal/>
    </border>
    <border>
      <left style="thin">
        <color rgb="FF0070C0"/>
      </left>
      <right/>
      <top/>
      <bottom style="thin">
        <color rgb="FF0070C0"/>
      </bottom>
      <diagonal/>
    </border>
  </borders>
  <cellStyleXfs count="9">
    <xf numFmtId="0" fontId="0" fillId="0" borderId="0"/>
    <xf numFmtId="0" fontId="2" fillId="0" borderId="0" applyNumberFormat="0" applyFill="0" applyBorder="0" applyAlignment="0"/>
    <xf numFmtId="0" fontId="3" fillId="0" borderId="0" applyNumberFormat="0" applyFill="0" applyBorder="0" applyAlignment="0"/>
    <xf numFmtId="0" fontId="4" fillId="0" borderId="0" applyNumberFormat="0" applyFill="0" applyBorder="0" applyAlignment="0"/>
    <xf numFmtId="0" fontId="1" fillId="0" borderId="0" applyNumberFormat="0" applyFill="0" applyBorder="0" applyAlignment="0"/>
    <xf numFmtId="0" fontId="5" fillId="0" borderId="0" applyNumberFormat="0" applyFill="0" applyBorder="0" applyAlignment="0"/>
    <xf numFmtId="0" fontId="6" fillId="0" borderId="0" applyNumberFormat="0" applyFill="0" applyBorder="0" applyAlignment="0"/>
    <xf numFmtId="0" fontId="9" fillId="0" borderId="0" applyNumberFormat="0" applyFill="0" applyBorder="0" applyAlignment="0" applyProtection="0"/>
    <xf numFmtId="9" fontId="20" fillId="0" borderId="0" applyFont="0" applyFill="0" applyBorder="0" applyAlignment="0" applyProtection="0"/>
  </cellStyleXfs>
  <cellXfs count="97">
    <xf numFmtId="0" fontId="0" fillId="0" borderId="0" xfId="0"/>
    <xf numFmtId="0" fontId="3" fillId="0" borderId="0" xfId="2"/>
    <xf numFmtId="0" fontId="9" fillId="0" borderId="0" xfId="7"/>
    <xf numFmtId="0" fontId="5" fillId="0" borderId="0" xfId="5"/>
    <xf numFmtId="0" fontId="4" fillId="0" borderId="0" xfId="3"/>
    <xf numFmtId="0" fontId="1" fillId="0" borderId="0" xfId="4"/>
    <xf numFmtId="0" fontId="13" fillId="0" borderId="0" xfId="1" applyFont="1"/>
    <xf numFmtId="0" fontId="0" fillId="0" borderId="0" xfId="0" applyAlignment="1">
      <alignment horizontal="center" vertical="center"/>
    </xf>
    <xf numFmtId="0" fontId="14" fillId="0" borderId="0" xfId="0" applyFont="1"/>
    <xf numFmtId="0" fontId="15" fillId="0" borderId="0" xfId="0" applyFont="1" applyAlignment="1">
      <alignment horizontal="left" vertical="center"/>
    </xf>
    <xf numFmtId="0" fontId="0" fillId="0" borderId="0" xfId="0" applyAlignment="1">
      <alignment horizontal="left" vertical="center"/>
    </xf>
    <xf numFmtId="0" fontId="4" fillId="0" borderId="0" xfId="0" applyFont="1"/>
    <xf numFmtId="0" fontId="0" fillId="0" borderId="0" xfId="0" applyAlignment="1">
      <alignment vertical="center"/>
    </xf>
    <xf numFmtId="0" fontId="1" fillId="0" borderId="0" xfId="0" applyFont="1"/>
    <xf numFmtId="0" fontId="0" fillId="0" borderId="0" xfId="0" applyAlignment="1">
      <alignment horizontal="center" vertical="center" wrapText="1"/>
    </xf>
    <xf numFmtId="0" fontId="1" fillId="0" borderId="0" xfId="0" applyFont="1" applyAlignment="1">
      <alignment vertical="center"/>
    </xf>
    <xf numFmtId="0" fontId="21" fillId="0" borderId="0" xfId="0" applyFont="1"/>
    <xf numFmtId="0" fontId="21" fillId="0" borderId="0" xfId="0" applyFont="1" applyAlignment="1">
      <alignment horizontal="center" vertical="center" wrapText="1"/>
    </xf>
    <xf numFmtId="0" fontId="21" fillId="0" borderId="0" xfId="0" applyFont="1" applyAlignment="1">
      <alignment horizontal="center" vertical="center"/>
    </xf>
    <xf numFmtId="0" fontId="22" fillId="0" borderId="0" xfId="4" applyFont="1"/>
    <xf numFmtId="0" fontId="22" fillId="0" borderId="0" xfId="3" applyFont="1"/>
    <xf numFmtId="0" fontId="23" fillId="2" borderId="0" xfId="0" applyFont="1" applyFill="1"/>
    <xf numFmtId="0" fontId="23" fillId="2" borderId="0" xfId="0" applyFont="1" applyFill="1" applyAlignment="1">
      <alignment horizontal="center" vertical="center"/>
    </xf>
    <xf numFmtId="0" fontId="24" fillId="0" borderId="0" xfId="5" applyFont="1"/>
    <xf numFmtId="0" fontId="25" fillId="0" borderId="0" xfId="5" applyFont="1"/>
    <xf numFmtId="0" fontId="23" fillId="2" borderId="1" xfId="0" applyFont="1" applyFill="1" applyBorder="1" applyAlignment="1">
      <alignment horizontal="center" vertical="center"/>
    </xf>
    <xf numFmtId="0" fontId="4" fillId="0" borderId="0" xfId="3" applyFill="1"/>
    <xf numFmtId="0" fontId="1" fillId="0" borderId="0" xfId="4" applyFill="1"/>
    <xf numFmtId="0" fontId="5" fillId="0" borderId="0" xfId="5" applyFill="1"/>
    <xf numFmtId="0" fontId="18" fillId="3" borderId="2" xfId="0" applyFont="1" applyFill="1" applyBorder="1"/>
    <xf numFmtId="0" fontId="1" fillId="0" borderId="0" xfId="0" applyFont="1" applyAlignment="1">
      <alignment horizontal="left" vertical="center"/>
    </xf>
    <xf numFmtId="0" fontId="13" fillId="0" borderId="0" xfId="1" applyFont="1" applyFill="1"/>
    <xf numFmtId="0" fontId="3" fillId="0" borderId="0" xfId="2" applyFill="1"/>
    <xf numFmtId="0" fontId="4" fillId="0" borderId="0" xfId="4" applyFont="1" applyFill="1"/>
    <xf numFmtId="0" fontId="4" fillId="0" borderId="0" xfId="5" applyFont="1" applyFill="1"/>
    <xf numFmtId="0" fontId="18" fillId="2" borderId="0" xfId="0" applyFont="1" applyFill="1"/>
    <xf numFmtId="0" fontId="18" fillId="2" borderId="1" xfId="0" applyFont="1" applyFill="1" applyBorder="1"/>
    <xf numFmtId="0" fontId="4" fillId="0" borderId="0" xfId="3" applyFill="1" applyAlignment="1">
      <alignment horizontal="center" vertical="center" wrapText="1"/>
    </xf>
    <xf numFmtId="0" fontId="1" fillId="0" borderId="0" xfId="4" applyFill="1" applyAlignment="1">
      <alignment horizontal="center" vertical="center" wrapText="1"/>
    </xf>
    <xf numFmtId="0" fontId="5" fillId="0" borderId="0" xfId="5" applyFill="1" applyAlignment="1">
      <alignment horizontal="center" vertical="center" wrapText="1"/>
    </xf>
    <xf numFmtId="0" fontId="0" fillId="0" borderId="1" xfId="0" applyBorder="1" applyAlignment="1">
      <alignment horizontal="center" vertical="center" wrapText="1"/>
    </xf>
    <xf numFmtId="0" fontId="0" fillId="0" borderId="0" xfId="0" applyAlignment="1">
      <alignment wrapText="1"/>
    </xf>
    <xf numFmtId="0" fontId="16" fillId="0" borderId="0" xfId="0" applyFont="1" applyAlignment="1">
      <alignment horizontal="left" vertical="center"/>
    </xf>
    <xf numFmtId="0" fontId="21" fillId="0" borderId="0" xfId="0" applyFont="1" applyAlignment="1">
      <alignment horizontal="left"/>
    </xf>
    <xf numFmtId="0" fontId="22" fillId="0" borderId="0" xfId="3" applyFont="1" applyAlignment="1">
      <alignment horizontal="center"/>
    </xf>
    <xf numFmtId="0" fontId="22" fillId="0" borderId="0" xfId="4" applyFont="1" applyAlignment="1">
      <alignment horizontal="center"/>
    </xf>
    <xf numFmtId="0" fontId="24" fillId="0" borderId="0" xfId="5" applyFont="1" applyAlignment="1">
      <alignment horizontal="center"/>
    </xf>
    <xf numFmtId="0" fontId="21" fillId="0" borderId="0" xfId="0" applyFont="1" applyAlignment="1">
      <alignment horizontal="center"/>
    </xf>
    <xf numFmtId="0" fontId="15" fillId="0" borderId="0" xfId="0" applyFont="1" applyAlignment="1">
      <alignment horizontal="left" vertical="center" wrapText="1"/>
    </xf>
    <xf numFmtId="0" fontId="16" fillId="0" borderId="0" xfId="0" applyFont="1" applyAlignment="1">
      <alignment horizontal="left" vertical="center" wrapText="1"/>
    </xf>
    <xf numFmtId="0" fontId="6" fillId="0" borderId="0" xfId="6" applyFill="1" applyAlignment="1">
      <alignment vertical="center"/>
    </xf>
    <xf numFmtId="0" fontId="18" fillId="0" borderId="0" xfId="0" applyFont="1" applyAlignment="1">
      <alignment vertical="center"/>
    </xf>
    <xf numFmtId="0" fontId="19" fillId="0" borderId="0" xfId="0" applyFont="1" applyAlignment="1">
      <alignment vertical="center"/>
    </xf>
    <xf numFmtId="0" fontId="14" fillId="0" borderId="0" xfId="0" applyFont="1" applyAlignment="1">
      <alignment vertical="center" wrapText="1"/>
    </xf>
    <xf numFmtId="0" fontId="14" fillId="0" borderId="0" xfId="0" applyFont="1" applyAlignment="1">
      <alignment vertical="center"/>
    </xf>
    <xf numFmtId="0" fontId="18" fillId="0" borderId="0" xfId="0" applyFont="1" applyAlignment="1">
      <alignment vertical="center" wrapText="1"/>
    </xf>
    <xf numFmtId="0" fontId="0" fillId="0" borderId="0" xfId="0" applyAlignment="1">
      <alignment vertical="center" wrapText="1"/>
    </xf>
    <xf numFmtId="0" fontId="5" fillId="0" borderId="0" xfId="5" applyAlignment="1">
      <alignment horizontal="center" vertical="center" wrapText="1"/>
    </xf>
    <xf numFmtId="0" fontId="1" fillId="0" borderId="0" xfId="4" applyAlignment="1">
      <alignment horizontal="center" vertical="center" wrapText="1"/>
    </xf>
    <xf numFmtId="0" fontId="4" fillId="0" borderId="0" xfId="3" applyAlignment="1">
      <alignment horizontal="center" vertical="center" wrapText="1"/>
    </xf>
    <xf numFmtId="0" fontId="4" fillId="0" borderId="0" xfId="5" applyFont="1"/>
    <xf numFmtId="0" fontId="4" fillId="0" borderId="0" xfId="4" applyFont="1"/>
    <xf numFmtId="0" fontId="26" fillId="0" borderId="0" xfId="0" applyFont="1"/>
    <xf numFmtId="0" fontId="6" fillId="0" borderId="0" xfId="6" applyAlignment="1"/>
    <xf numFmtId="0" fontId="6" fillId="0" borderId="0" xfId="6" applyFill="1" applyAlignment="1"/>
    <xf numFmtId="0" fontId="7" fillId="4" borderId="0" xfId="1" applyFont="1" applyFill="1"/>
    <xf numFmtId="0" fontId="0" fillId="4" borderId="0" xfId="0" applyFill="1"/>
    <xf numFmtId="0" fontId="8" fillId="4" borderId="0" xfId="2" applyFont="1" applyFill="1"/>
    <xf numFmtId="0" fontId="6" fillId="4" borderId="0" xfId="6" applyFill="1" applyAlignment="1"/>
    <xf numFmtId="0" fontId="10" fillId="4" borderId="0" xfId="5" applyFont="1" applyFill="1"/>
    <xf numFmtId="0" fontId="11" fillId="4" borderId="0" xfId="2" applyFont="1" applyFill="1"/>
    <xf numFmtId="0" fontId="12" fillId="4" borderId="0" xfId="3" applyFont="1" applyFill="1"/>
    <xf numFmtId="0" fontId="0" fillId="0" borderId="0" xfId="0" applyAlignment="1">
      <alignment horizontal="left" indent="2"/>
    </xf>
    <xf numFmtId="164" fontId="21" fillId="0" borderId="0" xfId="0" applyNumberFormat="1" applyFont="1"/>
    <xf numFmtId="165" fontId="21" fillId="0" borderId="0" xfId="0" applyNumberFormat="1" applyFont="1"/>
    <xf numFmtId="0" fontId="1" fillId="0" borderId="3" xfId="0" applyFont="1" applyBorder="1"/>
    <xf numFmtId="0" fontId="1" fillId="0" borderId="3" xfId="0" applyFont="1" applyBorder="1" applyAlignment="1">
      <alignment horizontal="center" vertical="center"/>
    </xf>
    <xf numFmtId="0" fontId="0" fillId="0" borderId="4" xfId="0" applyBorder="1" applyAlignment="1">
      <alignment horizontal="left" indent="2"/>
    </xf>
    <xf numFmtId="0" fontId="0" fillId="0" borderId="4" xfId="0" applyBorder="1" applyAlignment="1">
      <alignment horizontal="center" vertical="center"/>
    </xf>
    <xf numFmtId="0" fontId="0" fillId="0" borderId="5" xfId="0" applyBorder="1" applyAlignment="1">
      <alignment horizontal="left" indent="2"/>
    </xf>
    <xf numFmtId="0" fontId="0" fillId="0" borderId="5" xfId="0" applyBorder="1" applyAlignment="1">
      <alignment horizontal="center" vertical="center"/>
    </xf>
    <xf numFmtId="0" fontId="6" fillId="0" borderId="0" xfId="6"/>
    <xf numFmtId="0" fontId="23" fillId="2" borderId="6" xfId="0" applyFont="1" applyFill="1" applyBorder="1"/>
    <xf numFmtId="0" fontId="23" fillId="2" borderId="7" xfId="0" applyFont="1" applyFill="1" applyBorder="1"/>
    <xf numFmtId="0" fontId="23" fillId="3" borderId="2" xfId="0" applyFont="1" applyFill="1" applyBorder="1" applyAlignment="1">
      <alignment horizontal="left" vertical="center" wrapText="1"/>
    </xf>
    <xf numFmtId="0" fontId="27" fillId="0" borderId="0" xfId="0" applyFont="1"/>
    <xf numFmtId="0" fontId="28" fillId="0" borderId="0" xfId="0" applyFont="1"/>
    <xf numFmtId="0" fontId="28" fillId="0" borderId="0" xfId="0" applyFont="1" applyAlignment="1">
      <alignment horizontal="center" vertical="center"/>
    </xf>
    <xf numFmtId="1" fontId="28" fillId="0" borderId="0" xfId="8" applyNumberFormat="1" applyFont="1" applyFill="1" applyAlignment="1">
      <alignment horizontal="center" vertical="center"/>
    </xf>
    <xf numFmtId="0" fontId="28" fillId="0" borderId="0" xfId="0" applyFont="1" applyAlignment="1">
      <alignment horizontal="left" vertical="center"/>
    </xf>
    <xf numFmtId="1" fontId="28" fillId="0" borderId="0" xfId="8" applyNumberFormat="1" applyFont="1" applyAlignment="1">
      <alignment horizontal="center" vertical="center"/>
    </xf>
    <xf numFmtId="0" fontId="28" fillId="0" borderId="1" xfId="0" applyFont="1" applyBorder="1"/>
    <xf numFmtId="0" fontId="29" fillId="0" borderId="0" xfId="0" applyFont="1"/>
    <xf numFmtId="0" fontId="28" fillId="0" borderId="0" xfId="0" applyFont="1" applyAlignment="1">
      <alignment vertical="center"/>
    </xf>
    <xf numFmtId="0" fontId="27" fillId="0" borderId="0" xfId="0" applyFont="1" applyAlignment="1">
      <alignment vertical="center"/>
    </xf>
    <xf numFmtId="0" fontId="28" fillId="0" borderId="0" xfId="0" applyFont="1" applyAlignment="1">
      <alignment vertical="center" wrapText="1"/>
    </xf>
    <xf numFmtId="0" fontId="29" fillId="0" borderId="0" xfId="0" applyFont="1" applyAlignment="1">
      <alignment vertical="center" wrapText="1"/>
    </xf>
  </cellXfs>
  <cellStyles count="9">
    <cellStyle name="bpm_h1" xfId="3"/>
    <cellStyle name="bpm_h2" xfId="4"/>
    <cellStyle name="bpm_h3" xfId="5"/>
    <cellStyle name="bpm_link" xfId="6"/>
    <cellStyle name="bpm_t1" xfId="1"/>
    <cellStyle name="bpm_t2" xfId="2"/>
    <cellStyle name="Hyperlink" xfId="7" builtinId="8"/>
    <cellStyle name="Normal" xfId="0" builtinId="0"/>
    <cellStyle name="Percent" xfId="8" builtinId="5"/>
  </cellStyles>
  <dxfs count="93">
    <dxf>
      <font>
        <strike val="0"/>
        <outline val="0"/>
        <shadow val="0"/>
        <u val="none"/>
        <vertAlign val="baseline"/>
        <sz val="10"/>
        <name val="Calibri"/>
        <scheme val="minor"/>
      </font>
      <alignment horizontal="center" vertical="center" textRotation="0" indent="0" justifyLastLine="0" shrinkToFit="0" readingOrder="0"/>
    </dxf>
    <dxf>
      <font>
        <strike val="0"/>
        <outline val="0"/>
        <shadow val="0"/>
        <u val="none"/>
        <vertAlign val="baseline"/>
        <sz val="10"/>
        <name val="Calibri"/>
        <scheme val="minor"/>
      </font>
      <alignment horizontal="center" vertical="center" textRotation="0" indent="0" justifyLastLine="0" shrinkToFit="0" readingOrder="0"/>
    </dxf>
    <dxf>
      <font>
        <strike val="0"/>
        <outline val="0"/>
        <shadow val="0"/>
        <u val="none"/>
        <vertAlign val="baseline"/>
        <sz val="10"/>
        <name val="Calibri"/>
        <scheme val="minor"/>
      </font>
      <alignment horizontal="center" vertical="center" textRotation="0" indent="0" justifyLastLine="0" shrinkToFit="0" readingOrder="0"/>
    </dxf>
    <dxf>
      <font>
        <strike val="0"/>
        <outline val="0"/>
        <shadow val="0"/>
        <u val="none"/>
        <vertAlign val="baseline"/>
        <sz val="10"/>
        <name val="Calibri"/>
        <scheme val="minor"/>
      </font>
      <alignment horizontal="center" vertical="center" textRotation="0" indent="0" justifyLastLine="0" shrinkToFit="0" readingOrder="0"/>
    </dxf>
    <dxf>
      <font>
        <strike val="0"/>
        <outline val="0"/>
        <shadow val="0"/>
        <u val="none"/>
        <vertAlign val="baseline"/>
        <sz val="10"/>
        <name val="Calibri"/>
        <scheme val="minor"/>
      </font>
      <alignment horizontal="center" vertical="center" textRotation="0" indent="0" justifyLastLine="0" shrinkToFit="0" readingOrder="0"/>
    </dxf>
    <dxf>
      <font>
        <strike val="0"/>
        <outline val="0"/>
        <shadow val="0"/>
        <u val="none"/>
        <vertAlign val="baseline"/>
        <sz val="10"/>
        <name val="Calibri"/>
        <scheme val="minor"/>
      </font>
      <alignment horizontal="center" vertical="center" textRotation="0" indent="0" justifyLastLine="0" shrinkToFit="0" readingOrder="0"/>
    </dxf>
    <dxf>
      <font>
        <strike val="0"/>
        <outline val="0"/>
        <shadow val="0"/>
        <u val="none"/>
        <vertAlign val="baseline"/>
        <sz val="10"/>
        <name val="Calibri"/>
        <scheme val="minor"/>
      </font>
      <alignment horizontal="center" vertical="center" textRotation="0" indent="0" justifyLastLine="0" shrinkToFit="0" readingOrder="0"/>
    </dxf>
    <dxf>
      <font>
        <strike val="0"/>
        <outline val="0"/>
        <shadow val="0"/>
        <u val="none"/>
        <vertAlign val="baseline"/>
        <sz val="10"/>
        <name val="Calibri"/>
        <scheme val="minor"/>
      </font>
      <alignment horizontal="center" vertical="center" textRotation="0" indent="0" justifyLastLine="0" shrinkToFit="0" readingOrder="0"/>
    </dxf>
    <dxf>
      <font>
        <strike val="0"/>
        <outline val="0"/>
        <shadow val="0"/>
        <u val="none"/>
        <vertAlign val="baseline"/>
        <sz val="10"/>
        <name val="Calibri"/>
        <scheme val="minor"/>
      </font>
      <alignment horizontal="center" vertical="center" textRotation="0" indent="0" justifyLastLine="0" shrinkToFit="0" readingOrder="0"/>
    </dxf>
    <dxf>
      <font>
        <strike val="0"/>
        <outline val="0"/>
        <shadow val="0"/>
        <u val="none"/>
        <vertAlign val="baseline"/>
        <sz val="10"/>
        <name val="Calibri"/>
        <scheme val="minor"/>
      </font>
      <alignment horizontal="center" vertical="center" textRotation="0" indent="0" justifyLastLine="0" shrinkToFit="0" readingOrder="0"/>
    </dxf>
    <dxf>
      <font>
        <strike val="0"/>
        <outline val="0"/>
        <shadow val="0"/>
        <u val="none"/>
        <vertAlign val="baseline"/>
        <sz val="10"/>
        <name val="Calibri"/>
        <scheme val="minor"/>
      </font>
      <alignment horizontal="center" vertical="center" textRotation="0" indent="0" justifyLastLine="0" shrinkToFit="0" readingOrder="0"/>
    </dxf>
    <dxf>
      <font>
        <strike val="0"/>
        <outline val="0"/>
        <shadow val="0"/>
        <u val="none"/>
        <vertAlign val="baseline"/>
        <sz val="10"/>
        <name val="Calibri"/>
        <scheme val="minor"/>
      </font>
      <alignment horizontal="center" vertical="center" textRotation="0" indent="0" justifyLastLine="0" shrinkToFit="0" readingOrder="0"/>
    </dxf>
    <dxf>
      <font>
        <strike val="0"/>
        <outline val="0"/>
        <shadow val="0"/>
        <u val="none"/>
        <vertAlign val="baseline"/>
        <sz val="10"/>
        <name val="Calibri"/>
        <scheme val="minor"/>
      </font>
      <alignment horizontal="center" vertical="center" textRotation="0" indent="0" justifyLastLine="0" shrinkToFit="0" readingOrder="0"/>
    </dxf>
    <dxf>
      <font>
        <strike val="0"/>
        <outline val="0"/>
        <shadow val="0"/>
        <u val="none"/>
        <vertAlign val="baseline"/>
        <sz val="10"/>
        <name val="Calibri"/>
        <scheme val="minor"/>
      </font>
      <alignment horizontal="center" vertical="center" textRotation="0" indent="0" justifyLastLine="0" shrinkToFit="0" readingOrder="0"/>
    </dxf>
    <dxf>
      <font>
        <strike val="0"/>
        <outline val="0"/>
        <shadow val="0"/>
        <u val="none"/>
        <vertAlign val="baseline"/>
        <sz val="10"/>
        <name val="Calibri"/>
        <scheme val="minor"/>
      </font>
      <alignment horizontal="center" vertical="center" textRotation="0" indent="0" justifyLastLine="0" shrinkToFit="0" readingOrder="0"/>
    </dxf>
    <dxf>
      <font>
        <strike val="0"/>
        <outline val="0"/>
        <shadow val="0"/>
        <u val="none"/>
        <vertAlign val="baseline"/>
        <sz val="10"/>
        <name val="Calibri"/>
        <scheme val="minor"/>
      </font>
      <alignment horizontal="center" vertical="center" textRotation="0" indent="0" justifyLastLine="0" shrinkToFit="0" readingOrder="0"/>
    </dxf>
    <dxf>
      <font>
        <strike val="0"/>
        <outline val="0"/>
        <shadow val="0"/>
        <u val="none"/>
        <vertAlign val="baseline"/>
        <sz val="10"/>
        <name val="Calibri"/>
        <scheme val="minor"/>
      </font>
      <alignment horizontal="center" vertical="center" textRotation="0" indent="0" justifyLastLine="0" shrinkToFit="0" readingOrder="0"/>
    </dxf>
    <dxf>
      <font>
        <strike val="0"/>
        <outline val="0"/>
        <shadow val="0"/>
        <u val="none"/>
        <vertAlign val="baseline"/>
        <sz val="10"/>
        <name val="Calibri"/>
        <scheme val="minor"/>
      </font>
      <alignment horizontal="center" vertical="center" textRotation="0" indent="0" justifyLastLine="0" shrinkToFit="0" readingOrder="0"/>
    </dxf>
    <dxf>
      <font>
        <strike val="0"/>
        <outline val="0"/>
        <shadow val="0"/>
        <u val="none"/>
        <vertAlign val="baseline"/>
        <sz val="10"/>
        <name val="Calibri"/>
        <scheme val="minor"/>
      </font>
      <alignment horizontal="center" vertical="center" textRotation="0" indent="0" justifyLastLine="0" shrinkToFit="0" readingOrder="0"/>
    </dxf>
    <dxf>
      <font>
        <strike val="0"/>
        <outline val="0"/>
        <shadow val="0"/>
        <u val="none"/>
        <vertAlign val="baseline"/>
        <sz val="10"/>
        <name val="Calibri"/>
        <scheme val="minor"/>
      </font>
      <alignment horizontal="center" vertical="center" textRotation="0" indent="0" justifyLastLine="0" shrinkToFit="0" readingOrder="0"/>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dxf>
    <dxf>
      <font>
        <strike val="0"/>
        <outline val="0"/>
        <shadow val="0"/>
        <u val="none"/>
        <vertAlign val="baseline"/>
        <sz val="10"/>
        <name val="Calibri"/>
        <scheme val="minor"/>
      </font>
      <alignment horizontal="center" vertical="center" textRotation="0" indent="0" justifyLastLine="0" shrinkToFit="0" readingOrder="0"/>
    </dxf>
    <dxf>
      <font>
        <strike val="0"/>
        <outline val="0"/>
        <shadow val="0"/>
        <u val="none"/>
        <vertAlign val="baseline"/>
        <sz val="10"/>
        <name val="Calibri"/>
        <scheme val="minor"/>
      </font>
      <alignment horizontal="center" vertical="center" textRotation="0" indent="0" justifyLastLine="0" shrinkToFit="0" readingOrder="0"/>
    </dxf>
    <dxf>
      <font>
        <b val="0"/>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dxf>
    <dxf>
      <font>
        <strike val="0"/>
        <outline val="0"/>
        <shadow val="0"/>
        <u val="none"/>
        <vertAlign val="baseline"/>
        <sz val="10"/>
        <name val="Calibri"/>
        <scheme val="minor"/>
      </font>
      <alignment horizontal="center" vertical="center" textRotation="0" indent="0" justifyLastLine="0" shrinkToFit="0" readingOrder="0"/>
    </dxf>
    <dxf>
      <font>
        <strike val="0"/>
        <outline val="0"/>
        <shadow val="0"/>
        <u val="none"/>
        <vertAlign val="baseline"/>
        <sz val="10"/>
        <name val="Calibri"/>
        <scheme val="minor"/>
      </font>
      <alignment horizontal="center" vertical="center" textRotation="0" indent="0" justifyLastLine="0" shrinkToFit="0" readingOrder="0"/>
    </dxf>
    <dxf>
      <font>
        <strike val="0"/>
        <outline val="0"/>
        <shadow val="0"/>
        <u val="none"/>
        <vertAlign val="baseline"/>
        <sz val="10"/>
        <name val="Calibri"/>
        <scheme val="minor"/>
      </font>
      <alignment horizontal="center" vertical="center" textRotation="0" indent="0" justifyLastLine="0" shrinkToFit="0" readingOrder="0"/>
    </dxf>
    <dxf>
      <font>
        <strike val="0"/>
        <outline val="0"/>
        <shadow val="0"/>
        <u val="none"/>
        <vertAlign val="baseline"/>
        <sz val="10"/>
        <name val="Calibri"/>
        <scheme val="minor"/>
      </font>
      <alignment horizontal="center" vertical="center" textRotation="0"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numFmt numFmtId="0" formatCode="General"/>
    </dxf>
    <dxf>
      <font>
        <strike val="0"/>
        <outline val="0"/>
        <shadow val="0"/>
        <u val="none"/>
        <vertAlign val="baseline"/>
        <sz val="10"/>
        <name val="Calibri"/>
        <scheme val="minor"/>
      </font>
    </dxf>
    <dxf>
      <font>
        <strike val="0"/>
        <outline val="0"/>
        <shadow val="0"/>
        <u val="none"/>
        <vertAlign val="baseline"/>
        <sz val="9"/>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dxf>
    <dxf>
      <font>
        <strike val="0"/>
        <outline val="0"/>
        <shadow val="0"/>
        <u val="none"/>
        <vertAlign val="baseline"/>
        <sz val="10"/>
        <name val="Calibri"/>
        <scheme val="minor"/>
      </font>
      <alignment horizontal="center" vertical="center" textRotation="0" indent="0" justifyLastLine="0" shrinkToFit="0" readingOrder="0"/>
    </dxf>
    <dxf>
      <font>
        <b val="0"/>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dxf>
    <dxf>
      <font>
        <strike val="0"/>
        <outline val="0"/>
        <shadow val="0"/>
        <u val="none"/>
        <vertAlign val="baseline"/>
        <sz val="10"/>
        <name val="Calibri"/>
        <scheme val="minor"/>
      </font>
      <alignment horizontal="center" vertical="center" textRotation="0" indent="0" justifyLastLine="0" shrinkToFit="0" readingOrder="0"/>
    </dxf>
    <dxf>
      <font>
        <strike val="0"/>
        <outline val="0"/>
        <shadow val="0"/>
        <u val="none"/>
        <vertAlign val="baseline"/>
        <sz val="10"/>
        <name val="Calibri"/>
        <scheme val="minor"/>
      </font>
      <alignment horizontal="center" vertical="center" textRotation="0" indent="0" justifyLastLine="0" shrinkToFit="0" readingOrder="0"/>
    </dxf>
    <dxf>
      <font>
        <strike val="0"/>
        <outline val="0"/>
        <shadow val="0"/>
        <u val="none"/>
        <vertAlign val="baseline"/>
        <sz val="10"/>
        <name val="Calibri"/>
        <scheme val="minor"/>
      </font>
      <alignment horizontal="center" vertical="center" textRotation="0" indent="0" justifyLastLine="0" shrinkToFit="0" readingOrder="0"/>
    </dxf>
    <dxf>
      <font>
        <strike val="0"/>
        <outline val="0"/>
        <shadow val="0"/>
        <u val="none"/>
        <vertAlign val="baseline"/>
        <sz val="10"/>
        <name val="Calibri"/>
        <scheme val="minor"/>
      </font>
      <alignment horizontal="center" vertical="center" textRotation="0"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numFmt numFmtId="0" formatCode="General"/>
    </dxf>
    <dxf>
      <font>
        <strike val="0"/>
        <outline val="0"/>
        <shadow val="0"/>
        <u val="none"/>
        <vertAlign val="baseline"/>
        <sz val="10"/>
        <name val="Calibri"/>
        <scheme val="minor"/>
      </font>
      <numFmt numFmtId="0" formatCode="General"/>
    </dxf>
    <dxf>
      <font>
        <strike val="0"/>
        <outline val="0"/>
        <shadow val="0"/>
        <u val="none"/>
        <vertAlign val="baseline"/>
        <sz val="10"/>
        <name val="Calibri"/>
        <scheme val="minor"/>
      </font>
    </dxf>
    <dxf>
      <font>
        <strike val="0"/>
        <outline val="0"/>
        <shadow val="0"/>
        <vertAlign val="baseline"/>
        <sz val="9"/>
      </font>
      <alignment horizontal="center" vertical="center" textRotation="0" wrapText="1" indent="0" justifyLastLine="0" shrinkToFit="0" readingOrder="0"/>
    </dxf>
    <dxf>
      <font>
        <strike val="0"/>
        <outline val="0"/>
        <shadow val="0"/>
        <u val="none"/>
        <vertAlign val="baseline"/>
        <sz val="10"/>
        <name val="Calibri"/>
        <scheme val="minor"/>
      </font>
      <fill>
        <patternFill patternType="none">
          <fgColor indexed="64"/>
          <bgColor indexed="65"/>
        </patternFill>
      </fill>
    </dxf>
    <dxf>
      <font>
        <strike val="0"/>
        <outline val="0"/>
        <shadow val="0"/>
        <u val="none"/>
        <vertAlign val="baseline"/>
        <sz val="10"/>
        <name val="Calibri"/>
        <scheme val="minor"/>
      </font>
    </dxf>
    <dxf>
      <font>
        <strike val="0"/>
        <outline val="0"/>
        <shadow val="0"/>
        <u val="none"/>
        <vertAlign val="baseline"/>
        <sz val="10"/>
        <name val="Calibri"/>
        <scheme val="minor"/>
      </font>
      <fill>
        <patternFill patternType="none">
          <fgColor indexed="64"/>
          <bgColor indexed="65"/>
        </patternFill>
      </fill>
    </dxf>
    <dxf>
      <font>
        <strike val="0"/>
        <outline val="0"/>
        <shadow val="0"/>
        <u val="none"/>
        <vertAlign val="baseline"/>
        <sz val="10"/>
        <name val="Calibri"/>
        <scheme val="minor"/>
      </font>
      <fill>
        <patternFill patternType="none">
          <fgColor indexed="64"/>
          <bgColor indexed="65"/>
        </patternFill>
      </fill>
    </dxf>
    <dxf>
      <font>
        <strike val="0"/>
        <outline val="0"/>
        <shadow val="0"/>
        <u val="none"/>
        <vertAlign val="baseline"/>
        <sz val="10"/>
        <name val="Calibri"/>
        <scheme val="minor"/>
      </font>
      <fill>
        <patternFill patternType="none">
          <fgColor indexed="64"/>
          <bgColor indexed="65"/>
        </patternFill>
      </fill>
    </dxf>
    <dxf>
      <font>
        <strike val="0"/>
        <outline val="0"/>
        <shadow val="0"/>
        <u val="none"/>
        <vertAlign val="baseline"/>
        <sz val="10"/>
        <name val="Calibri"/>
        <scheme val="minor"/>
      </font>
      <fill>
        <patternFill patternType="none">
          <fgColor indexed="64"/>
          <bgColor indexed="65"/>
        </patternFill>
      </fill>
    </dxf>
    <dxf>
      <font>
        <strike val="0"/>
        <outline val="0"/>
        <shadow val="0"/>
        <u val="none"/>
        <vertAlign val="baseline"/>
        <sz val="10"/>
        <name val="Calibri"/>
        <scheme val="minor"/>
      </font>
      <fill>
        <patternFill patternType="none">
          <fgColor indexed="64"/>
          <bgColor indexed="65"/>
        </patternFill>
      </fill>
    </dxf>
    <dxf>
      <font>
        <strike val="0"/>
        <outline val="0"/>
        <shadow val="0"/>
        <u val="none"/>
        <vertAlign val="baseline"/>
        <sz val="10"/>
        <name val="Calibri"/>
        <scheme val="minor"/>
      </font>
      <fill>
        <patternFill patternType="none">
          <fgColor indexed="64"/>
          <bgColor indexed="65"/>
        </patternFill>
      </fill>
    </dxf>
    <dxf>
      <font>
        <strike val="0"/>
        <outline val="0"/>
        <shadow val="0"/>
        <u val="none"/>
        <vertAlign val="baseline"/>
        <sz val="10"/>
        <name val="Calibri"/>
        <scheme val="minor"/>
      </font>
      <fill>
        <patternFill patternType="none">
          <fgColor indexed="64"/>
          <bgColor indexed="65"/>
        </patternFill>
      </fill>
    </dxf>
    <dxf>
      <font>
        <strike val="0"/>
        <outline val="0"/>
        <shadow val="0"/>
        <u val="none"/>
        <vertAlign val="baseline"/>
        <sz val="10"/>
        <name val="Calibri"/>
        <scheme val="minor"/>
      </font>
      <fill>
        <patternFill patternType="none">
          <fgColor indexed="64"/>
          <bgColor indexed="65"/>
        </patternFill>
      </fill>
    </dxf>
    <dxf>
      <font>
        <strike val="0"/>
        <outline val="0"/>
        <shadow val="0"/>
        <u val="none"/>
        <vertAlign val="baseline"/>
        <sz val="10"/>
        <name val="Calibri"/>
        <scheme val="minor"/>
      </font>
      <fill>
        <patternFill patternType="none">
          <fgColor indexed="64"/>
          <bgColor indexed="65"/>
        </patternFill>
      </fill>
    </dxf>
    <dxf>
      <font>
        <strike val="0"/>
        <outline val="0"/>
        <shadow val="0"/>
        <u val="none"/>
        <vertAlign val="baseline"/>
        <sz val="10"/>
        <name val="Calibri"/>
        <scheme val="minor"/>
      </font>
      <fill>
        <patternFill patternType="none">
          <fgColor indexed="64"/>
          <bgColor indexed="65"/>
        </patternFill>
      </fill>
    </dxf>
    <dxf>
      <font>
        <strike val="0"/>
        <outline val="0"/>
        <shadow val="0"/>
        <u val="none"/>
        <vertAlign val="baseline"/>
        <sz val="10"/>
        <name val="Calibri"/>
        <scheme val="minor"/>
      </font>
      <border diagonalUp="0" diagonalDown="0" outline="0">
        <left style="thin">
          <color theme="4"/>
        </left>
        <right/>
        <top/>
        <bottom/>
      </border>
    </dxf>
    <dxf>
      <font>
        <strike val="0"/>
        <outline val="0"/>
        <shadow val="0"/>
        <u val="none"/>
        <vertAlign val="baseline"/>
        <sz val="10"/>
        <name val="Calibri"/>
        <scheme val="minor"/>
      </font>
    </dxf>
    <dxf>
      <font>
        <b val="0"/>
        <i val="0"/>
        <strike val="0"/>
        <condense val="0"/>
        <extend val="0"/>
        <outline val="0"/>
        <shadow val="0"/>
        <u val="none"/>
        <vertAlign val="baseline"/>
        <sz val="10"/>
        <color auto="1"/>
        <name val="Calibri"/>
        <scheme val="minor"/>
      </font>
    </dxf>
    <dxf>
      <font>
        <strike val="0"/>
        <outline val="0"/>
        <shadow val="0"/>
        <u val="none"/>
        <vertAlign val="baseline"/>
        <sz val="10"/>
        <name val="Calibri"/>
        <scheme val="minor"/>
      </font>
    </dxf>
    <dxf>
      <font>
        <strike val="0"/>
        <outline val="0"/>
        <shadow val="0"/>
        <u val="none"/>
        <vertAlign val="baseline"/>
        <sz val="10"/>
        <name val="Calibri"/>
        <scheme val="minor"/>
      </font>
    </dxf>
    <dxf>
      <font>
        <strike val="0"/>
        <outline val="0"/>
        <shadow val="0"/>
        <u val="none"/>
        <vertAlign val="baseline"/>
        <sz val="10"/>
        <color auto="1"/>
        <name val="Calibri"/>
        <scheme val="minor"/>
      </font>
    </dxf>
    <dxf>
      <font>
        <strike val="0"/>
        <outline val="0"/>
        <shadow val="0"/>
        <u val="none"/>
        <vertAlign val="baseline"/>
        <sz val="10"/>
        <name val="Calibri"/>
        <scheme val="minor"/>
      </font>
      <numFmt numFmtId="0" formatCode="General"/>
    </dxf>
    <dxf>
      <font>
        <strike val="0"/>
        <outline val="0"/>
        <shadow val="0"/>
        <u val="none"/>
        <vertAlign val="baseline"/>
        <sz val="10"/>
        <name val="Calibri"/>
        <scheme val="minor"/>
      </font>
    </dxf>
    <dxf>
      <font>
        <strike val="0"/>
        <outline val="0"/>
        <shadow val="0"/>
        <u val="none"/>
        <vertAlign val="baseline"/>
        <sz val="11"/>
        <name val="Calibri"/>
        <scheme val="minor"/>
      </font>
      <alignment horizontal="center" vertical="center" textRotation="0" wrapText="1" indent="0" justifyLastLine="0" shrinkToFit="0" readingOrder="0"/>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val="0"/>
        <i val="0"/>
        <strike val="0"/>
        <condense val="0"/>
        <extend val="0"/>
        <outline val="0"/>
        <shadow val="0"/>
        <u val="none"/>
        <vertAlign val="baseline"/>
        <sz val="10"/>
        <color auto="1"/>
        <name val="Calibri"/>
        <scheme val="minor"/>
      </font>
      <fill>
        <patternFill patternType="none">
          <fgColor indexed="64"/>
          <bgColor auto="1"/>
        </patternFill>
      </fill>
      <alignment vertical="center" textRotation="0" indent="0" justifyLastLine="0" shrinkToFit="0" readingOrder="0"/>
    </dxf>
    <dxf>
      <font>
        <strike val="0"/>
        <outline val="0"/>
        <shadow val="0"/>
        <u val="none"/>
        <vertAlign val="baseline"/>
        <sz val="10"/>
        <name val="Calibri"/>
        <scheme val="minor"/>
      </font>
      <fill>
        <patternFill patternType="none">
          <fgColor indexed="64"/>
          <bgColor auto="1"/>
        </patternFill>
      </fill>
      <alignment vertical="center" textRotation="0" indent="0" justifyLastLine="0" shrinkToFit="0" readingOrder="0"/>
    </dxf>
    <dxf>
      <font>
        <strike val="0"/>
        <outline val="0"/>
        <shadow val="0"/>
        <u val="none"/>
        <vertAlign val="baseline"/>
        <sz val="10"/>
        <name val="Calibri"/>
        <scheme val="minor"/>
      </font>
      <fill>
        <patternFill patternType="none">
          <fgColor indexed="64"/>
          <bgColor auto="1"/>
        </patternFill>
      </fill>
      <alignment vertical="center" textRotation="0" wrapText="1" indent="0" justifyLastLine="0" shrinkToFit="0" readingOrder="0"/>
    </dxf>
    <dxf>
      <font>
        <strike val="0"/>
        <outline val="0"/>
        <shadow val="0"/>
        <u val="none"/>
        <vertAlign val="baseline"/>
        <sz val="10"/>
        <color auto="1"/>
        <name val="Calibri"/>
        <scheme val="minor"/>
      </font>
      <fill>
        <patternFill patternType="none">
          <fgColor indexed="64"/>
          <bgColor auto="1"/>
        </patternFill>
      </fill>
      <alignment vertical="center" textRotation="0" indent="0" justifyLastLine="0" shrinkToFit="0" readingOrder="0"/>
    </dxf>
    <dxf>
      <font>
        <strike val="0"/>
        <outline val="0"/>
        <shadow val="0"/>
        <u val="none"/>
        <vertAlign val="baseline"/>
        <sz val="10"/>
        <name val="Calibri"/>
        <scheme val="minor"/>
      </font>
      <numFmt numFmtId="0" formatCode="General"/>
      <fill>
        <patternFill patternType="none">
          <fgColor indexed="64"/>
          <bgColor auto="1"/>
        </patternFill>
      </fill>
      <alignment vertical="center" textRotation="0" indent="0" justifyLastLine="0" shrinkToFit="0" readingOrder="0"/>
    </dxf>
    <dxf>
      <font>
        <strike val="0"/>
        <outline val="0"/>
        <shadow val="0"/>
        <u val="none"/>
        <vertAlign val="baseline"/>
        <sz val="10"/>
        <name val="Calibri"/>
        <scheme val="minor"/>
      </font>
      <fill>
        <patternFill patternType="none">
          <fgColor indexed="64"/>
          <bgColor auto="1"/>
        </patternFill>
      </fill>
      <alignment vertical="center" textRotation="0" indent="0" justifyLastLine="0" shrinkToFit="0" readingOrder="0"/>
    </dxf>
    <dxf>
      <font>
        <strike val="0"/>
        <outline val="0"/>
        <shadow val="0"/>
        <u val="none"/>
        <vertAlign val="baseline"/>
        <sz val="11"/>
        <name val="Calibri"/>
        <scheme val="minor"/>
      </font>
      <fill>
        <patternFill patternType="none">
          <fgColor indexed="64"/>
          <bgColor auto="1"/>
        </patternFill>
      </fill>
      <alignment horizontal="center" vertical="center" textRotation="0" wrapText="1" indent="0" justifyLastLine="0" shrinkToFit="0" readingOrder="0"/>
    </dxf>
    <dxf>
      <alignment horizontal="center" vertical="center" textRotation="0" wrapText="0" indent="0" justifyLastLine="0" shrinkToFit="0" readingOrder="0"/>
    </dxf>
    <dxf>
      <alignment horizontal="center" vertical="center" textRotation="0" wrapText="1"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1"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s>
  <tableStyles count="0" defaultTableStyle="TableStyleMedium2" defaultPivotStyle="PivotStyleLight16"/>
  <colors>
    <mruColors>
      <color rgb="FF099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editAs="oneCell">
    <xdr:from>
      <xdr:col>0</xdr:col>
      <xdr:colOff>150593</xdr:colOff>
      <xdr:row>2</xdr:row>
      <xdr:rowOff>83077</xdr:rowOff>
    </xdr:from>
    <xdr:to>
      <xdr:col>6</xdr:col>
      <xdr:colOff>400049</xdr:colOff>
      <xdr:row>7</xdr:row>
      <xdr:rowOff>102870</xdr:rowOff>
    </xdr:to>
    <xdr:pic>
      <xdr:nvPicPr>
        <xdr:cNvPr id="2" name="CompanyLogo" descr="Dunsky logo">
          <a:extLst>
            <a:ext uri="{FF2B5EF4-FFF2-40B4-BE49-F238E27FC236}">
              <a16:creationId xmlns:a16="http://schemas.microsoft.com/office/drawing/2014/main" id="{CBB85057-1330-42C9-A44E-04FC868766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50593" y="445027"/>
          <a:ext cx="3097431" cy="9265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83820</xdr:colOff>
      <xdr:row>2</xdr:row>
      <xdr:rowOff>169545</xdr:rowOff>
    </xdr:from>
    <xdr:to>
      <xdr:col>5</xdr:col>
      <xdr:colOff>8220</xdr:colOff>
      <xdr:row>6</xdr:row>
      <xdr:rowOff>83185</xdr:rowOff>
    </xdr:to>
    <xdr:pic>
      <xdr:nvPicPr>
        <xdr:cNvPr id="6" name="CompanyLogo" descr="Dunsky logo">
          <a:extLst>
            <a:ext uri="{FF2B5EF4-FFF2-40B4-BE49-F238E27FC236}">
              <a16:creationId xmlns:a16="http://schemas.microsoft.com/office/drawing/2014/main" id="{9FC85361-438E-474D-9494-3E5B20F55EF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83820" y="531495"/>
          <a:ext cx="2135470" cy="63881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123825</xdr:colOff>
      <xdr:row>2</xdr:row>
      <xdr:rowOff>152400</xdr:rowOff>
    </xdr:from>
    <xdr:to>
      <xdr:col>5</xdr:col>
      <xdr:colOff>50765</xdr:colOff>
      <xdr:row>6</xdr:row>
      <xdr:rowOff>68580</xdr:rowOff>
    </xdr:to>
    <xdr:pic>
      <xdr:nvPicPr>
        <xdr:cNvPr id="6" name="CompanyLogo" descr="Dunsky logo">
          <a:extLst>
            <a:ext uri="{FF2B5EF4-FFF2-40B4-BE49-F238E27FC236}">
              <a16:creationId xmlns:a16="http://schemas.microsoft.com/office/drawing/2014/main" id="{B6C36EBD-96C7-4151-B051-02258063188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23825" y="514350"/>
          <a:ext cx="2135470" cy="63881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114300</xdr:colOff>
      <xdr:row>2</xdr:row>
      <xdr:rowOff>160020</xdr:rowOff>
    </xdr:from>
    <xdr:to>
      <xdr:col>5</xdr:col>
      <xdr:colOff>39970</xdr:colOff>
      <xdr:row>6</xdr:row>
      <xdr:rowOff>76835</xdr:rowOff>
    </xdr:to>
    <xdr:pic>
      <xdr:nvPicPr>
        <xdr:cNvPr id="6" name="CompanyLogo" descr="Dunsky logo">
          <a:extLst>
            <a:ext uri="{FF2B5EF4-FFF2-40B4-BE49-F238E27FC236}">
              <a16:creationId xmlns:a16="http://schemas.microsoft.com/office/drawing/2014/main" id="{3DD65205-ED59-45AD-9094-27A7FA48E7E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14300" y="521970"/>
          <a:ext cx="2135470" cy="64071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6350</xdr:colOff>
      <xdr:row>4</xdr:row>
      <xdr:rowOff>12700</xdr:rowOff>
    </xdr:from>
    <xdr:to>
      <xdr:col>4</xdr:col>
      <xdr:colOff>1314450</xdr:colOff>
      <xdr:row>6</xdr:row>
      <xdr:rowOff>134747</xdr:rowOff>
    </xdr:to>
    <xdr:pic>
      <xdr:nvPicPr>
        <xdr:cNvPr id="35" name="CompanyLogo" descr="Dunsky logo">
          <a:extLst>
            <a:ext uri="{FF2B5EF4-FFF2-40B4-BE49-F238E27FC236}">
              <a16:creationId xmlns:a16="http://schemas.microsoft.com/office/drawing/2014/main" id="{E9ACD9BB-EE02-4506-A32D-AE67C543B4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7325" y="736600"/>
          <a:ext cx="1851025" cy="505587"/>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sumeet.tandon@ieso.ca" id="{A21D23AF-1CAE-4138-BF51-1830C2D66A54}" userId="S::urn:spo:guest#sumeet.tandon@ieso.ca::" providerId="AD"/>
</personList>
</file>

<file path=xl/tables/table1.xml><?xml version="1.0" encoding="utf-8"?>
<table xmlns="http://schemas.openxmlformats.org/spreadsheetml/2006/main" id="5" name="Table5" displayName="Table5" ref="E8:F51" totalsRowCount="1">
  <autoFilter ref="E8:F50"/>
  <tableColumns count="2">
    <tableColumn id="1" name="Technology/Measure" totalsRowLabel="Total"/>
    <tableColumn id="2" name="Recommended?" totalsRowFunction="custom" dataDxfId="92" totalsRowDxfId="91">
      <calculatedColumnFormula>_xlfn.XLOOKUP(E9,Table3[Technology/Measure],Table3[Recommended DERs])</calculatedColumnFormula>
      <totalsRowFormula>COUNTIF(Table5[Recommended?],"Yes")</totalsRowFormula>
    </tableColumn>
  </tableColumns>
  <tableStyleInfo name="TableStyleMedium2" showFirstColumn="0" showLastColumn="0" showRowStripes="1" showColumnStripes="0"/>
</table>
</file>

<file path=xl/tables/table2.xml><?xml version="1.0" encoding="utf-8"?>
<table xmlns="http://schemas.openxmlformats.org/spreadsheetml/2006/main" id="7" name="Table7" displayName="Table7" ref="E8:F57" totalsRowCount="1" headerRowDxfId="90">
  <autoFilter ref="E8:F56"/>
  <tableColumns count="2">
    <tableColumn id="1" name="Technology/Measure" totalsRowLabel="Total"/>
    <tableColumn id="2" name="Recommended?" totalsRowFunction="custom" dataDxfId="89" totalsRowDxfId="88">
      <totalsRowFormula>COUNTIF(Table7[Recommended?],"Yes")</totalsRowFormula>
    </tableColumn>
  </tableColumns>
  <tableStyleInfo name="TableStyleMedium2" showFirstColumn="0" showLastColumn="0" showRowStripes="1" showColumnStripes="0"/>
</table>
</file>

<file path=xl/tables/table3.xml><?xml version="1.0" encoding="utf-8"?>
<table xmlns="http://schemas.openxmlformats.org/spreadsheetml/2006/main" id="6" name="Table6" displayName="Table6" ref="E8:F20" totalsRowCount="1" headerRowDxfId="87">
  <autoFilter ref="E8:F19"/>
  <tableColumns count="2">
    <tableColumn id="1" name="Technology/Measure" totalsRowLabel="Total"/>
    <tableColumn id="2" name="Recommended?" totalsRowFunction="custom" totalsRowDxfId="86">
      <totalsRowFormula>COUNTIF(Table6[Recommended?],"Yes")</totalsRowFormula>
    </tableColumn>
  </tableColumns>
  <tableStyleInfo name="TableStyleMedium2" showFirstColumn="0" showLastColumn="0" showRowStripes="1" showColumnStripes="0"/>
</table>
</file>

<file path=xl/tables/table4.xml><?xml version="1.0" encoding="utf-8"?>
<table xmlns="http://schemas.openxmlformats.org/spreadsheetml/2006/main" id="1" name="Table22" displayName="Table22" ref="E8:I89" totalsRowShown="0" headerRowDxfId="85" dataDxfId="84">
  <autoFilter ref="E8:I89"/>
  <sortState ref="E9:I89">
    <sortCondition ref="I8:I89"/>
  </sortState>
  <tableColumns count="5">
    <tableColumn id="1" name="Index" dataDxfId="83"/>
    <tableColumn id="32" name="Technology/Measure" dataDxfId="82"/>
    <tableColumn id="2" name="Description" dataDxfId="81"/>
    <tableColumn id="15" name="Measure Group/Category" dataDxfId="80"/>
    <tableColumn id="35" name="Sector" dataDxfId="79"/>
  </tableColumns>
  <tableStyleInfo name="TableStyleMedium2" showFirstColumn="0" showLastColumn="0" showRowStripes="1" showColumnStripes="0"/>
</table>
</file>

<file path=xl/tables/table5.xml><?xml version="1.0" encoding="utf-8"?>
<table xmlns="http://schemas.openxmlformats.org/spreadsheetml/2006/main" id="2" name="Measure_Assessment" displayName="Measure_Assessment" ref="E8:W89" totalsRowShown="0" headerRowDxfId="69" dataDxfId="68">
  <autoFilter ref="E8:W89"/>
  <sortState ref="E9:W89">
    <sortCondition ref="I8:I89"/>
  </sortState>
  <tableColumns count="19">
    <tableColumn id="1" name="Index" dataDxfId="67"/>
    <tableColumn id="32" name="Technology/Measure" dataDxfId="66"/>
    <tableColumn id="2" name="Description" dataDxfId="65"/>
    <tableColumn id="15" name="Measure Group/Category" dataDxfId="64"/>
    <tableColumn id="35" name="Sector" dataDxfId="63"/>
    <tableColumn id="16" name="Enabling Device" dataDxfId="62"/>
    <tableColumn id="36" name="Device Control Strategy" dataDxfId="61"/>
    <tableColumn id="39" name="Dispatchable" dataDxfId="60"/>
    <tableColumn id="40" name="Service Provision Pathway" dataDxfId="59"/>
    <tableColumn id="41" name="Electricity - Inject" dataDxfId="58"/>
    <tableColumn id="42" name="Energy -  Arbitrage" dataDxfId="57"/>
    <tableColumn id="43" name="Energy - Avoid Curtailment (i.e. SBG)" dataDxfId="56"/>
    <tableColumn id="44" name="Capacity" dataDxfId="55"/>
    <tableColumn id="45" name="Operating Reserve" dataDxfId="54"/>
    <tableColumn id="46" name="Frequency Regulation" dataDxfId="53"/>
    <tableColumn id="47" name="Technology Maturity" dataDxfId="52"/>
    <tableColumn id="48" name="Cost Enhancements Expected by End of Study" dataDxfId="51"/>
    <tableColumn id="4" name="Performance Enhancements Expected by End of Study" dataDxfId="50"/>
    <tableColumn id="50" name="Demonstrated Use in ON and/or other markets" dataDxfId="49"/>
  </tableColumns>
  <tableStyleInfo name="TableStyleMedium2" showFirstColumn="0" showLastColumn="0" showRowStripes="1" showColumnStripes="0"/>
</table>
</file>

<file path=xl/tables/table6.xml><?xml version="1.0" encoding="utf-8"?>
<table xmlns="http://schemas.openxmlformats.org/spreadsheetml/2006/main" id="3" name="Table3" displayName="Table3" ref="E9:P90" totalsRowShown="0" headerRowDxfId="48" dataDxfId="47">
  <autoFilter ref="E9:P90"/>
  <sortState ref="E10:P90">
    <sortCondition ref="G9:G90"/>
  </sortState>
  <tableColumns count="12">
    <tableColumn id="1" name="Index" dataDxfId="46"/>
    <tableColumn id="18" name="Technology/Measure" dataDxfId="45"/>
    <tableColumn id="7" name="Sector" dataDxfId="44"/>
    <tableColumn id="10" name="Measure Group/Category" dataDxfId="43"/>
    <tableColumn id="21" name="Alignment with / capability to meet system needs" dataDxfId="42" dataCellStyle="Percent"/>
    <tableColumn id="8" name="Opportunity Size" dataDxfId="41"/>
    <tableColumn id="4" name="Potential for delivering GHG reductions" dataDxfId="40"/>
    <tableColumn id="13" name="Expected Cost-Effectiveness" dataDxfId="39"/>
    <tableColumn id="5" name="Market readiness" dataDxfId="38"/>
    <tableColumn id="11" name="Alignment with customer goals" dataDxfId="37"/>
    <tableColumn id="3" name="Recommended DERs" dataDxfId="36"/>
    <tableColumn id="9" name="Rationale" dataDxfId="35"/>
  </tableColumns>
  <tableStyleInfo name="TableStyleMedium2" showFirstColumn="0" showLastColumn="0" showRowStripes="1" showColumnStripes="0"/>
</table>
</file>

<file path=xl/tables/table7.xml><?xml version="1.0" encoding="utf-8"?>
<table xmlns="http://schemas.openxmlformats.org/spreadsheetml/2006/main" id="4" name="Table35" displayName="Table35" ref="F9:AL59" totalsRowShown="0" headerRowDxfId="34" dataDxfId="33">
  <autoFilter ref="F9:AL59"/>
  <sortState ref="F10:AL59">
    <sortCondition ref="I9:I59"/>
  </sortState>
  <tableColumns count="33">
    <tableColumn id="18" name="Pre-assessment Index" dataDxfId="32">
      <calculatedColumnFormula>_xlfn.XLOOKUP(Table35[[#This Row],[Technology/Measure]],Table3[Technology/Measure],Table3[Index],"boo")</calculatedColumnFormula>
    </tableColumn>
    <tableColumn id="34" name="Study Index" dataDxfId="31"/>
    <tableColumn id="7" name="Technology/Measure" dataDxfId="30"/>
    <tableColumn id="10" name="Sector" dataDxfId="29"/>
    <tableColumn id="21" name="Measure Group/Category" dataDxfId="28" dataCellStyle="Percent"/>
    <tableColumn id="8" name="Approach/Value" dataDxfId="27"/>
    <tableColumn id="4" name="Source" dataDxfId="26"/>
    <tableColumn id="13" name="Approach/Value " dataDxfId="25"/>
    <tableColumn id="5" name="Source " dataDxfId="24"/>
    <tableColumn id="11" name="Approach/Value  " dataDxfId="23"/>
    <tableColumn id="2" name="Source  " dataDxfId="22"/>
    <tableColumn id="3" name="Approach/Value   " dataDxfId="21"/>
    <tableColumn id="9" name="Source   " dataDxfId="20"/>
    <tableColumn id="1" name="Approach/Value    " dataDxfId="19"/>
    <tableColumn id="6" name="Source    " dataDxfId="18"/>
    <tableColumn id="12" name="Approach/Value     " dataDxfId="17"/>
    <tableColumn id="14" name="Source     " dataDxfId="16"/>
    <tableColumn id="15" name="Approach/Value      " dataDxfId="15"/>
    <tableColumn id="16" name="Approach/Value       " dataDxfId="14"/>
    <tableColumn id="17" name="Approach/Value        " dataDxfId="13"/>
    <tableColumn id="19" name="Approach/Value         " dataDxfId="12"/>
    <tableColumn id="20" name="Approach/Value          " dataDxfId="11"/>
    <tableColumn id="22" name="Approach/Value           " dataDxfId="10"/>
    <tableColumn id="23" name="Source      " dataDxfId="9"/>
    <tableColumn id="24" name="Approach/Value            " dataDxfId="8"/>
    <tableColumn id="25" name="Source       " dataDxfId="7"/>
    <tableColumn id="26" name="Approach/Value             " dataDxfId="6"/>
    <tableColumn id="27" name="Source        " dataDxfId="5"/>
    <tableColumn id="28" name="Approach/Value              " dataDxfId="4"/>
    <tableColumn id="29" name="Source         " dataDxfId="3"/>
    <tableColumn id="30" name="Approach/Value               " dataDxfId="2"/>
    <tableColumn id="31" name="Source          " dataDxfId="1"/>
    <tableColumn id="32" name="Measure Variation"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Dunsky 2020">
      <a:dk1>
        <a:sysClr val="windowText" lastClr="000000"/>
      </a:dk1>
      <a:lt1>
        <a:srgbClr val="FFFFFF"/>
      </a:lt1>
      <a:dk2>
        <a:srgbClr val="2B2929"/>
      </a:dk2>
      <a:lt2>
        <a:srgbClr val="FFFFFF"/>
      </a:lt2>
      <a:accent1>
        <a:srgbClr val="003766"/>
      </a:accent1>
      <a:accent2>
        <a:srgbClr val="3F9793"/>
      </a:accent2>
      <a:accent3>
        <a:srgbClr val="00B050"/>
      </a:accent3>
      <a:accent4>
        <a:srgbClr val="FFC000"/>
      </a:accent4>
      <a:accent5>
        <a:srgbClr val="FF9933"/>
      </a:accent5>
      <a:accent6>
        <a:srgbClr val="FF5B11"/>
      </a:accent6>
      <a:hlink>
        <a:srgbClr val="3F9793"/>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25" dT="2021-11-10T16:40:57.10" personId="{A21D23AF-1CAE-4138-BF51-1830C2D66A54}" id="{C79C5146-ADF6-4D49-BC50-AC5B80BD19DB}">
    <text>Should be renamed "Alignment with / Capability to Meet System Needs" per the discussion in the stakeholder feedback doc.</text>
  </threadedComment>
  <threadedComment ref="E43" dT="2021-11-10T16:39:24.55" personId="{A21D23AF-1CAE-4138-BF51-1830C2D66A54}" id="{5C0B6BA9-6A8B-4B97-93E2-493779B27ADB}">
    <text>Should be removed in this version.</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table" Target="../tables/table2.xml"/></Relationships>
</file>

<file path=xl/worksheets/_rels/sheet7.xml.rels><?xml version="1.0" encoding="UTF-8" standalone="yes"?>
<Relationships xmlns="http://schemas.openxmlformats.org/package/2006/relationships"><Relationship Id="rId1" Type="http://schemas.openxmlformats.org/officeDocument/2006/relationships/table" Target="../tables/table3.xml"/></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766"/>
  </sheetPr>
  <dimension ref="B9:E22"/>
  <sheetViews>
    <sheetView tabSelected="1" workbookViewId="0"/>
  </sheetViews>
  <sheetFormatPr defaultColWidth="8.85546875" defaultRowHeight="15"/>
  <cols>
    <col min="1" max="4" width="2.5703125" style="66" customWidth="1"/>
    <col min="5" max="5" width="20.5703125" style="66" customWidth="1"/>
    <col min="6" max="16384" width="8.85546875" style="66"/>
  </cols>
  <sheetData>
    <row r="9" spans="2:5" ht="21">
      <c r="B9" s="65" t="s">
        <v>0</v>
      </c>
    </row>
    <row r="14" spans="2:5" ht="18.75">
      <c r="B14" s="67" t="s">
        <v>1</v>
      </c>
    </row>
    <row r="15" spans="2:5">
      <c r="B15" s="68" t="str">
        <f ca="1">HYPERLINK("#"&amp;CELL("address", _Contents!B3 ), "Go to Table of Contents")</f>
        <v>Go to Table of Contents</v>
      </c>
      <c r="C15" s="68"/>
      <c r="D15" s="68"/>
      <c r="E15" s="68"/>
    </row>
    <row r="17" spans="2:2">
      <c r="B17" s="69"/>
    </row>
    <row r="18" spans="2:2">
      <c r="B18" s="69" t="s">
        <v>2</v>
      </c>
    </row>
    <row r="22" spans="2:2">
      <c r="B22" s="69"/>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89"/>
  <sheetViews>
    <sheetView workbookViewId="0">
      <selection activeCell="E8" sqref="E8:W89"/>
    </sheetView>
  </sheetViews>
  <sheetFormatPr defaultRowHeight="15.75"/>
  <cols>
    <col min="1" max="1" width="2.5703125" customWidth="1"/>
    <col min="2" max="2" width="2.5703125" style="4" customWidth="1"/>
    <col min="3" max="3" width="2.5703125" style="5" customWidth="1"/>
    <col min="4" max="4" width="2.5703125" style="3" customWidth="1"/>
    <col min="5" max="5" width="7.5703125" customWidth="1"/>
    <col min="6" max="6" width="60.5703125" customWidth="1"/>
    <col min="7" max="7" width="208.28515625" bestFit="1" customWidth="1"/>
    <col min="8" max="8" width="20.5703125" customWidth="1"/>
    <col min="9" max="9" width="29.42578125" customWidth="1"/>
    <col min="10" max="10" width="31.42578125" bestFit="1" customWidth="1"/>
    <col min="11" max="11" width="31.42578125" customWidth="1"/>
    <col min="12" max="12" width="29.42578125" customWidth="1"/>
    <col min="13" max="13" width="35.5703125" customWidth="1"/>
    <col min="14" max="19" width="37.140625" customWidth="1"/>
    <col min="20" max="24" width="20.5703125" customWidth="1"/>
    <col min="25" max="25" width="61.5703125" customWidth="1"/>
  </cols>
  <sheetData>
    <row r="1" spans="2:23" ht="21">
      <c r="B1" s="6" t="s">
        <v>248</v>
      </c>
      <c r="G1" s="8"/>
      <c r="I1" s="8"/>
      <c r="J1" s="8"/>
      <c r="K1" s="8"/>
      <c r="L1" s="8"/>
      <c r="M1" s="8"/>
    </row>
    <row r="2" spans="2:23" ht="18.75">
      <c r="B2" s="1" t="str">
        <f>_Cover!B14</f>
        <v>IESO DER Potential Study - Measure List, Pre-Assessment &amp; Approach</v>
      </c>
      <c r="G2" s="9"/>
      <c r="I2" s="9"/>
      <c r="J2" s="9"/>
      <c r="K2" s="9"/>
      <c r="L2" s="9"/>
    </row>
    <row r="3" spans="2:23" ht="15">
      <c r="B3" s="63" t="str">
        <f ca="1">HYPERLINK("#"&amp;CELL("address", _Contents!B3 ), "Go to Table of Contents")</f>
        <v>Go to Table of Contents</v>
      </c>
      <c r="C3" s="63"/>
      <c r="D3" s="63"/>
      <c r="E3" s="63"/>
      <c r="F3" s="81"/>
      <c r="G3" s="9"/>
      <c r="H3" s="81"/>
      <c r="I3" s="9"/>
      <c r="J3" s="9"/>
      <c r="K3" s="9"/>
      <c r="L3" s="9"/>
    </row>
    <row r="4" spans="2:23">
      <c r="G4" s="42"/>
      <c r="I4" s="42"/>
      <c r="J4" s="42"/>
      <c r="K4" s="42"/>
      <c r="L4" s="42"/>
    </row>
    <row r="5" spans="2:23">
      <c r="G5" s="9"/>
      <c r="I5" s="9"/>
      <c r="J5" s="9"/>
      <c r="K5" s="9"/>
      <c r="L5" s="9"/>
    </row>
    <row r="7" spans="2:23" s="11" customFormat="1">
      <c r="B7" s="4"/>
      <c r="C7" s="61"/>
      <c r="D7" s="60"/>
      <c r="E7" s="35" t="s">
        <v>249</v>
      </c>
      <c r="F7" s="35"/>
      <c r="G7" s="35"/>
      <c r="H7" s="35"/>
      <c r="I7" s="35"/>
      <c r="J7" s="36"/>
      <c r="K7" s="36" t="s">
        <v>250</v>
      </c>
      <c r="L7" s="36"/>
      <c r="M7" s="36"/>
      <c r="N7" s="36" t="s">
        <v>27</v>
      </c>
      <c r="O7" s="36"/>
      <c r="P7" s="36"/>
      <c r="Q7" s="36"/>
      <c r="R7" s="36"/>
      <c r="S7" s="36"/>
      <c r="T7" s="36" t="s">
        <v>251</v>
      </c>
      <c r="U7" s="36"/>
      <c r="V7" s="36"/>
      <c r="W7" s="36"/>
    </row>
    <row r="8" spans="2:23" s="14" customFormat="1" ht="51" customHeight="1">
      <c r="B8" s="59"/>
      <c r="C8" s="58"/>
      <c r="D8" s="57"/>
      <c r="E8" s="14" t="s">
        <v>182</v>
      </c>
      <c r="F8" s="14" t="s">
        <v>83</v>
      </c>
      <c r="G8" s="14" t="s">
        <v>183</v>
      </c>
      <c r="H8" s="14" t="s">
        <v>184</v>
      </c>
      <c r="I8" s="14" t="s">
        <v>185</v>
      </c>
      <c r="J8" s="14" t="s">
        <v>8</v>
      </c>
      <c r="K8" s="40" t="s">
        <v>252</v>
      </c>
      <c r="L8" s="14" t="s">
        <v>253</v>
      </c>
      <c r="M8" s="14" t="s">
        <v>254</v>
      </c>
      <c r="N8" s="14" t="s">
        <v>255</v>
      </c>
      <c r="O8" s="14" t="s">
        <v>256</v>
      </c>
      <c r="P8" s="14" t="s">
        <v>257</v>
      </c>
      <c r="Q8" s="14" t="s">
        <v>258</v>
      </c>
      <c r="R8" s="14" t="s">
        <v>259</v>
      </c>
      <c r="S8" s="14" t="s">
        <v>260</v>
      </c>
      <c r="T8" s="40" t="s">
        <v>261</v>
      </c>
      <c r="U8" s="14" t="s">
        <v>262</v>
      </c>
      <c r="V8" s="14" t="s">
        <v>263</v>
      </c>
      <c r="W8" s="14" t="s">
        <v>264</v>
      </c>
    </row>
    <row r="9" spans="2:23">
      <c r="E9" s="86">
        <v>1</v>
      </c>
      <c r="F9" s="85" t="s">
        <v>177</v>
      </c>
      <c r="G9" s="86" t="s">
        <v>186</v>
      </c>
      <c r="H9" s="86" t="s">
        <v>117</v>
      </c>
      <c r="I9" s="85" t="s">
        <v>187</v>
      </c>
      <c r="J9" s="86" t="s">
        <v>11</v>
      </c>
      <c r="K9" s="91" t="s">
        <v>265</v>
      </c>
      <c r="L9" s="86" t="s">
        <v>35</v>
      </c>
      <c r="M9" s="86" t="s">
        <v>266</v>
      </c>
      <c r="N9" s="86" t="s">
        <v>28</v>
      </c>
      <c r="O9" s="86" t="s">
        <v>32</v>
      </c>
      <c r="P9" s="86" t="s">
        <v>32</v>
      </c>
      <c r="Q9" s="86" t="s">
        <v>28</v>
      </c>
      <c r="R9" s="86" t="s">
        <v>267</v>
      </c>
      <c r="S9" s="86" t="s">
        <v>267</v>
      </c>
      <c r="T9" s="86" t="s">
        <v>40</v>
      </c>
      <c r="U9" s="86" t="s">
        <v>37</v>
      </c>
      <c r="V9" s="86" t="s">
        <v>37</v>
      </c>
      <c r="W9" s="86" t="s">
        <v>35</v>
      </c>
    </row>
    <row r="10" spans="2:23">
      <c r="E10" s="86">
        <v>2</v>
      </c>
      <c r="F10" s="85" t="s">
        <v>180</v>
      </c>
      <c r="G10" s="86" t="s">
        <v>188</v>
      </c>
      <c r="H10" s="86" t="s">
        <v>117</v>
      </c>
      <c r="I10" s="85" t="s">
        <v>187</v>
      </c>
      <c r="J10" s="86" t="s">
        <v>11</v>
      </c>
      <c r="K10" s="91" t="s">
        <v>265</v>
      </c>
      <c r="L10" s="86" t="s">
        <v>37</v>
      </c>
      <c r="M10" s="86" t="s">
        <v>266</v>
      </c>
      <c r="N10" s="86" t="s">
        <v>28</v>
      </c>
      <c r="O10" s="86" t="s">
        <v>32</v>
      </c>
      <c r="P10" s="86" t="s">
        <v>32</v>
      </c>
      <c r="Q10" s="86" t="s">
        <v>267</v>
      </c>
      <c r="R10" s="86" t="s">
        <v>267</v>
      </c>
      <c r="S10" s="86" t="s">
        <v>267</v>
      </c>
      <c r="T10" s="86" t="s">
        <v>40</v>
      </c>
      <c r="U10" s="86" t="s">
        <v>268</v>
      </c>
      <c r="V10" s="86" t="s">
        <v>268</v>
      </c>
      <c r="W10" s="86" t="s">
        <v>35</v>
      </c>
    </row>
    <row r="11" spans="2:23">
      <c r="E11" s="86">
        <v>3</v>
      </c>
      <c r="F11" s="85" t="s">
        <v>178</v>
      </c>
      <c r="G11" s="86" t="s">
        <v>189</v>
      </c>
      <c r="H11" s="86" t="s">
        <v>117</v>
      </c>
      <c r="I11" s="85" t="s">
        <v>187</v>
      </c>
      <c r="J11" s="86" t="s">
        <v>11</v>
      </c>
      <c r="K11" s="91" t="s">
        <v>265</v>
      </c>
      <c r="L11" s="86" t="s">
        <v>37</v>
      </c>
      <c r="M11" s="86" t="s">
        <v>266</v>
      </c>
      <c r="N11" s="86" t="s">
        <v>28</v>
      </c>
      <c r="O11" s="86" t="s">
        <v>32</v>
      </c>
      <c r="P11" s="86" t="s">
        <v>32</v>
      </c>
      <c r="Q11" s="86" t="s">
        <v>267</v>
      </c>
      <c r="R11" s="86" t="s">
        <v>267</v>
      </c>
      <c r="S11" s="86" t="s">
        <v>267</v>
      </c>
      <c r="T11" s="86" t="s">
        <v>40</v>
      </c>
      <c r="U11" s="86" t="s">
        <v>37</v>
      </c>
      <c r="V11" s="86" t="s">
        <v>37</v>
      </c>
      <c r="W11" s="86" t="s">
        <v>35</v>
      </c>
    </row>
    <row r="12" spans="2:23">
      <c r="E12" s="86">
        <v>4</v>
      </c>
      <c r="F12" s="85" t="s">
        <v>179</v>
      </c>
      <c r="G12" s="86" t="s">
        <v>190</v>
      </c>
      <c r="H12" s="86" t="s">
        <v>117</v>
      </c>
      <c r="I12" s="85" t="s">
        <v>187</v>
      </c>
      <c r="J12" s="86" t="s">
        <v>11</v>
      </c>
      <c r="K12" s="91" t="s">
        <v>265</v>
      </c>
      <c r="L12" s="86" t="s">
        <v>37</v>
      </c>
      <c r="M12" s="86" t="s">
        <v>266</v>
      </c>
      <c r="N12" s="86" t="s">
        <v>267</v>
      </c>
      <c r="O12" s="86" t="s">
        <v>32</v>
      </c>
      <c r="P12" s="86" t="s">
        <v>32</v>
      </c>
      <c r="Q12" s="86" t="s">
        <v>267</v>
      </c>
      <c r="R12" s="86" t="s">
        <v>267</v>
      </c>
      <c r="S12" s="86" t="s">
        <v>267</v>
      </c>
      <c r="T12" s="86" t="s">
        <v>42</v>
      </c>
      <c r="U12" s="86" t="s">
        <v>268</v>
      </c>
      <c r="V12" s="86" t="s">
        <v>268</v>
      </c>
      <c r="W12" s="86" t="s">
        <v>35</v>
      </c>
    </row>
    <row r="13" spans="2:23">
      <c r="E13" s="86">
        <v>5</v>
      </c>
      <c r="F13" s="85" t="s">
        <v>172</v>
      </c>
      <c r="G13" s="86" t="s">
        <v>191</v>
      </c>
      <c r="H13" s="86" t="s">
        <v>105</v>
      </c>
      <c r="I13" s="85" t="s">
        <v>187</v>
      </c>
      <c r="J13" s="86" t="s">
        <v>11</v>
      </c>
      <c r="K13" s="91" t="s">
        <v>14</v>
      </c>
      <c r="L13" s="86" t="s">
        <v>35</v>
      </c>
      <c r="M13" s="86" t="s">
        <v>19</v>
      </c>
      <c r="N13" s="86" t="s">
        <v>32</v>
      </c>
      <c r="O13" s="86" t="s">
        <v>28</v>
      </c>
      <c r="P13" s="86" t="s">
        <v>28</v>
      </c>
      <c r="Q13" s="86" t="s">
        <v>28</v>
      </c>
      <c r="R13" s="86" t="s">
        <v>267</v>
      </c>
      <c r="S13" s="86" t="s">
        <v>32</v>
      </c>
      <c r="T13" s="86" t="s">
        <v>42</v>
      </c>
      <c r="U13" s="86" t="s">
        <v>268</v>
      </c>
      <c r="V13" s="86" t="s">
        <v>268</v>
      </c>
      <c r="W13" s="86" t="s">
        <v>35</v>
      </c>
    </row>
    <row r="14" spans="2:23">
      <c r="E14" s="86">
        <v>6</v>
      </c>
      <c r="F14" s="85" t="s">
        <v>176</v>
      </c>
      <c r="G14" s="86" t="s">
        <v>192</v>
      </c>
      <c r="H14" s="86" t="s">
        <v>105</v>
      </c>
      <c r="I14" s="85" t="s">
        <v>187</v>
      </c>
      <c r="J14" s="86" t="s">
        <v>11</v>
      </c>
      <c r="K14" s="91" t="s">
        <v>14</v>
      </c>
      <c r="L14" s="86" t="s">
        <v>35</v>
      </c>
      <c r="M14" s="86" t="s">
        <v>19</v>
      </c>
      <c r="N14" s="86" t="s">
        <v>267</v>
      </c>
      <c r="O14" s="86" t="s">
        <v>267</v>
      </c>
      <c r="P14" s="86" t="s">
        <v>28</v>
      </c>
      <c r="Q14" s="86" t="s">
        <v>267</v>
      </c>
      <c r="R14" s="86" t="s">
        <v>267</v>
      </c>
      <c r="S14" s="86" t="s">
        <v>267</v>
      </c>
      <c r="T14" s="86" t="s">
        <v>44</v>
      </c>
      <c r="U14" s="86" t="s">
        <v>35</v>
      </c>
      <c r="V14" s="86" t="s">
        <v>268</v>
      </c>
      <c r="W14" s="86" t="s">
        <v>35</v>
      </c>
    </row>
    <row r="15" spans="2:23">
      <c r="E15" s="86">
        <v>7</v>
      </c>
      <c r="F15" s="85" t="s">
        <v>174</v>
      </c>
      <c r="G15" s="86" t="s">
        <v>193</v>
      </c>
      <c r="H15" s="86" t="s">
        <v>105</v>
      </c>
      <c r="I15" s="85" t="s">
        <v>187</v>
      </c>
      <c r="J15" s="86" t="s">
        <v>11</v>
      </c>
      <c r="K15" s="91" t="s">
        <v>14</v>
      </c>
      <c r="L15" s="86" t="s">
        <v>35</v>
      </c>
      <c r="M15" s="86" t="s">
        <v>266</v>
      </c>
      <c r="N15" s="86" t="s">
        <v>32</v>
      </c>
      <c r="O15" s="86" t="s">
        <v>32</v>
      </c>
      <c r="P15" s="86" t="s">
        <v>32</v>
      </c>
      <c r="Q15" s="86" t="s">
        <v>32</v>
      </c>
      <c r="R15" s="86" t="s">
        <v>32</v>
      </c>
      <c r="S15" s="86" t="s">
        <v>28</v>
      </c>
      <c r="T15" s="86" t="s">
        <v>44</v>
      </c>
      <c r="U15" s="86" t="s">
        <v>37</v>
      </c>
      <c r="V15" s="86" t="s">
        <v>37</v>
      </c>
      <c r="W15" s="86" t="s">
        <v>35</v>
      </c>
    </row>
    <row r="16" spans="2:23">
      <c r="E16" s="86">
        <v>8</v>
      </c>
      <c r="F16" s="85" t="s">
        <v>175</v>
      </c>
      <c r="G16" s="86" t="s">
        <v>194</v>
      </c>
      <c r="H16" s="86" t="s">
        <v>105</v>
      </c>
      <c r="I16" s="85" t="s">
        <v>187</v>
      </c>
      <c r="J16" s="86" t="s">
        <v>11</v>
      </c>
      <c r="K16" s="91" t="s">
        <v>14</v>
      </c>
      <c r="L16" s="86" t="s">
        <v>35</v>
      </c>
      <c r="M16" s="86" t="s">
        <v>19</v>
      </c>
      <c r="N16" s="86" t="s">
        <v>32</v>
      </c>
      <c r="O16" s="86" t="s">
        <v>28</v>
      </c>
      <c r="P16" s="86" t="s">
        <v>28</v>
      </c>
      <c r="Q16" s="86" t="s">
        <v>28</v>
      </c>
      <c r="R16" s="86" t="s">
        <v>28</v>
      </c>
      <c r="S16" s="86" t="s">
        <v>28</v>
      </c>
      <c r="T16" s="86" t="s">
        <v>42</v>
      </c>
      <c r="U16" s="86" t="s">
        <v>35</v>
      </c>
      <c r="V16" s="86" t="s">
        <v>268</v>
      </c>
      <c r="W16" s="86" t="s">
        <v>35</v>
      </c>
    </row>
    <row r="17" spans="5:23">
      <c r="E17" s="86">
        <v>9</v>
      </c>
      <c r="F17" s="85" t="s">
        <v>173</v>
      </c>
      <c r="G17" s="86" t="s">
        <v>195</v>
      </c>
      <c r="H17" s="86" t="s">
        <v>105</v>
      </c>
      <c r="I17" s="85" t="s">
        <v>187</v>
      </c>
      <c r="J17" s="86" t="s">
        <v>11</v>
      </c>
      <c r="K17" s="91" t="s">
        <v>14</v>
      </c>
      <c r="L17" s="86" t="s">
        <v>35</v>
      </c>
      <c r="M17" s="86" t="s">
        <v>266</v>
      </c>
      <c r="N17" s="86" t="s">
        <v>32</v>
      </c>
      <c r="O17" s="86" t="s">
        <v>267</v>
      </c>
      <c r="P17" s="86" t="s">
        <v>267</v>
      </c>
      <c r="Q17" s="86" t="s">
        <v>267</v>
      </c>
      <c r="R17" s="86" t="s">
        <v>267</v>
      </c>
      <c r="S17" s="86" t="s">
        <v>32</v>
      </c>
      <c r="T17" s="86" t="s">
        <v>40</v>
      </c>
      <c r="U17" s="86" t="s">
        <v>268</v>
      </c>
      <c r="V17" s="86" t="s">
        <v>268</v>
      </c>
      <c r="W17" s="86" t="s">
        <v>269</v>
      </c>
    </row>
    <row r="18" spans="5:23">
      <c r="E18" s="86">
        <v>10</v>
      </c>
      <c r="F18" s="85" t="s">
        <v>146</v>
      </c>
      <c r="G18" s="86" t="s">
        <v>196</v>
      </c>
      <c r="H18" s="86" t="s">
        <v>117</v>
      </c>
      <c r="I18" s="85" t="s">
        <v>197</v>
      </c>
      <c r="J18" s="86" t="s">
        <v>270</v>
      </c>
      <c r="K18" s="91" t="s">
        <v>16</v>
      </c>
      <c r="L18" s="86" t="s">
        <v>37</v>
      </c>
      <c r="M18" s="86" t="s">
        <v>266</v>
      </c>
      <c r="N18" s="86" t="s">
        <v>28</v>
      </c>
      <c r="O18" s="86" t="s">
        <v>32</v>
      </c>
      <c r="P18" s="86" t="s">
        <v>32</v>
      </c>
      <c r="Q18" s="86" t="s">
        <v>28</v>
      </c>
      <c r="R18" s="86" t="s">
        <v>267</v>
      </c>
      <c r="S18" s="86" t="s">
        <v>32</v>
      </c>
      <c r="T18" s="86" t="s">
        <v>40</v>
      </c>
      <c r="U18" s="86" t="s">
        <v>37</v>
      </c>
      <c r="V18" s="86" t="s">
        <v>37</v>
      </c>
      <c r="W18" s="86" t="s">
        <v>35</v>
      </c>
    </row>
    <row r="19" spans="5:23">
      <c r="E19" s="86">
        <v>11</v>
      </c>
      <c r="F19" s="85" t="s">
        <v>148</v>
      </c>
      <c r="G19" s="86" t="s">
        <v>198</v>
      </c>
      <c r="H19" s="86" t="s">
        <v>117</v>
      </c>
      <c r="I19" s="85" t="s">
        <v>197</v>
      </c>
      <c r="J19" s="86" t="s">
        <v>271</v>
      </c>
      <c r="K19" s="91" t="s">
        <v>14</v>
      </c>
      <c r="L19" s="86" t="s">
        <v>37</v>
      </c>
      <c r="M19" s="86" t="s">
        <v>266</v>
      </c>
      <c r="N19" s="86" t="s">
        <v>267</v>
      </c>
      <c r="O19" s="86" t="s">
        <v>32</v>
      </c>
      <c r="P19" s="86" t="s">
        <v>32</v>
      </c>
      <c r="Q19" s="86" t="s">
        <v>267</v>
      </c>
      <c r="R19" s="86" t="s">
        <v>267</v>
      </c>
      <c r="S19" s="86" t="s">
        <v>267</v>
      </c>
      <c r="T19" s="86" t="s">
        <v>40</v>
      </c>
      <c r="U19" s="86" t="s">
        <v>268</v>
      </c>
      <c r="V19" s="86" t="s">
        <v>268</v>
      </c>
      <c r="W19" s="86" t="s">
        <v>269</v>
      </c>
    </row>
    <row r="20" spans="5:23">
      <c r="E20" s="86">
        <v>12</v>
      </c>
      <c r="F20" s="85" t="s">
        <v>149</v>
      </c>
      <c r="G20" s="86" t="s">
        <v>199</v>
      </c>
      <c r="H20" s="86" t="s">
        <v>117</v>
      </c>
      <c r="I20" s="85" t="s">
        <v>197</v>
      </c>
      <c r="J20" s="86" t="s">
        <v>270</v>
      </c>
      <c r="K20" s="91" t="s">
        <v>16</v>
      </c>
      <c r="L20" s="86" t="s">
        <v>37</v>
      </c>
      <c r="M20" s="86" t="s">
        <v>266</v>
      </c>
      <c r="N20" s="86" t="s">
        <v>28</v>
      </c>
      <c r="O20" s="86" t="s">
        <v>32</v>
      </c>
      <c r="P20" s="86" t="s">
        <v>32</v>
      </c>
      <c r="Q20" s="86" t="s">
        <v>28</v>
      </c>
      <c r="R20" s="86" t="s">
        <v>267</v>
      </c>
      <c r="S20" s="86" t="s">
        <v>267</v>
      </c>
      <c r="T20" s="86" t="s">
        <v>40</v>
      </c>
      <c r="U20" s="86" t="s">
        <v>37</v>
      </c>
      <c r="V20" s="86" t="s">
        <v>268</v>
      </c>
      <c r="W20" s="86" t="s">
        <v>35</v>
      </c>
    </row>
    <row r="21" spans="5:23">
      <c r="E21" s="86">
        <v>13</v>
      </c>
      <c r="F21" s="85" t="s">
        <v>150</v>
      </c>
      <c r="G21" s="92" t="s">
        <v>200</v>
      </c>
      <c r="H21" s="86" t="s">
        <v>117</v>
      </c>
      <c r="I21" s="85" t="s">
        <v>197</v>
      </c>
      <c r="J21" s="86" t="s">
        <v>11</v>
      </c>
      <c r="K21" s="91" t="s">
        <v>14</v>
      </c>
      <c r="L21" s="86" t="s">
        <v>35</v>
      </c>
      <c r="M21" s="86" t="s">
        <v>266</v>
      </c>
      <c r="N21" s="86" t="s">
        <v>267</v>
      </c>
      <c r="O21" s="86" t="s">
        <v>32</v>
      </c>
      <c r="P21" s="86" t="s">
        <v>32</v>
      </c>
      <c r="Q21" s="86" t="s">
        <v>267</v>
      </c>
      <c r="R21" s="86" t="s">
        <v>267</v>
      </c>
      <c r="S21" s="86" t="s">
        <v>32</v>
      </c>
      <c r="T21" s="86" t="s">
        <v>44</v>
      </c>
      <c r="U21" s="86" t="s">
        <v>35</v>
      </c>
      <c r="V21" s="86" t="s">
        <v>35</v>
      </c>
      <c r="W21" s="86" t="s">
        <v>269</v>
      </c>
    </row>
    <row r="22" spans="5:23">
      <c r="E22" s="86">
        <v>14</v>
      </c>
      <c r="F22" s="85" t="s">
        <v>147</v>
      </c>
      <c r="G22" s="86" t="s">
        <v>201</v>
      </c>
      <c r="H22" s="86" t="s">
        <v>117</v>
      </c>
      <c r="I22" s="85" t="s">
        <v>197</v>
      </c>
      <c r="J22" s="86" t="s">
        <v>11</v>
      </c>
      <c r="K22" s="91" t="s">
        <v>14</v>
      </c>
      <c r="L22" s="86" t="s">
        <v>35</v>
      </c>
      <c r="M22" s="86" t="s">
        <v>266</v>
      </c>
      <c r="N22" s="86" t="s">
        <v>28</v>
      </c>
      <c r="O22" s="86" t="s">
        <v>32</v>
      </c>
      <c r="P22" s="86" t="s">
        <v>32</v>
      </c>
      <c r="Q22" s="86" t="s">
        <v>28</v>
      </c>
      <c r="R22" s="86" t="s">
        <v>267</v>
      </c>
      <c r="S22" s="86" t="s">
        <v>267</v>
      </c>
      <c r="T22" s="86" t="s">
        <v>40</v>
      </c>
      <c r="U22" s="86" t="s">
        <v>37</v>
      </c>
      <c r="V22" s="86" t="s">
        <v>37</v>
      </c>
      <c r="W22" s="86" t="s">
        <v>35</v>
      </c>
    </row>
    <row r="23" spans="5:23">
      <c r="E23" s="86">
        <v>15</v>
      </c>
      <c r="F23" s="85" t="s">
        <v>158</v>
      </c>
      <c r="G23" s="86" t="s">
        <v>202</v>
      </c>
      <c r="H23" s="86" t="s">
        <v>152</v>
      </c>
      <c r="I23" s="85" t="s">
        <v>197</v>
      </c>
      <c r="J23" s="86" t="s">
        <v>271</v>
      </c>
      <c r="K23" s="91" t="s">
        <v>272</v>
      </c>
      <c r="L23" s="86" t="s">
        <v>35</v>
      </c>
      <c r="M23" s="86" t="s">
        <v>21</v>
      </c>
      <c r="N23" s="86" t="s">
        <v>32</v>
      </c>
      <c r="O23" s="86" t="s">
        <v>32</v>
      </c>
      <c r="P23" s="86" t="s">
        <v>28</v>
      </c>
      <c r="Q23" s="86" t="s">
        <v>28</v>
      </c>
      <c r="R23" s="86" t="s">
        <v>267</v>
      </c>
      <c r="S23" s="86" t="s">
        <v>267</v>
      </c>
      <c r="T23" s="86" t="s">
        <v>42</v>
      </c>
      <c r="U23" s="86" t="s">
        <v>35</v>
      </c>
      <c r="V23" s="86" t="s">
        <v>35</v>
      </c>
      <c r="W23" s="86" t="s">
        <v>35</v>
      </c>
    </row>
    <row r="24" spans="5:23">
      <c r="E24" s="86">
        <v>16</v>
      </c>
      <c r="F24" s="85" t="s">
        <v>157</v>
      </c>
      <c r="G24" s="86" t="s">
        <v>203</v>
      </c>
      <c r="H24" s="86" t="s">
        <v>152</v>
      </c>
      <c r="I24" s="85" t="s">
        <v>197</v>
      </c>
      <c r="J24" s="86" t="s">
        <v>271</v>
      </c>
      <c r="K24" s="91" t="s">
        <v>272</v>
      </c>
      <c r="L24" s="86" t="s">
        <v>35</v>
      </c>
      <c r="M24" s="86" t="s">
        <v>21</v>
      </c>
      <c r="N24" s="86" t="s">
        <v>32</v>
      </c>
      <c r="O24" s="86" t="s">
        <v>32</v>
      </c>
      <c r="P24" s="86" t="s">
        <v>28</v>
      </c>
      <c r="Q24" s="86" t="s">
        <v>28</v>
      </c>
      <c r="R24" s="86" t="s">
        <v>267</v>
      </c>
      <c r="S24" s="86" t="s">
        <v>267</v>
      </c>
      <c r="T24" s="86" t="s">
        <v>42</v>
      </c>
      <c r="U24" s="86" t="s">
        <v>35</v>
      </c>
      <c r="V24" s="86" t="s">
        <v>35</v>
      </c>
      <c r="W24" s="86" t="s">
        <v>35</v>
      </c>
    </row>
    <row r="25" spans="5:23">
      <c r="E25" s="86">
        <v>17</v>
      </c>
      <c r="F25" s="85" t="s">
        <v>159</v>
      </c>
      <c r="G25" s="86" t="s">
        <v>204</v>
      </c>
      <c r="H25" s="86" t="s">
        <v>152</v>
      </c>
      <c r="I25" s="85" t="s">
        <v>197</v>
      </c>
      <c r="J25" s="86" t="s">
        <v>11</v>
      </c>
      <c r="K25" s="91" t="s">
        <v>272</v>
      </c>
      <c r="L25" s="86" t="s">
        <v>35</v>
      </c>
      <c r="M25" s="86" t="s">
        <v>21</v>
      </c>
      <c r="N25" s="86" t="s">
        <v>32</v>
      </c>
      <c r="O25" s="86" t="s">
        <v>32</v>
      </c>
      <c r="P25" s="86" t="s">
        <v>28</v>
      </c>
      <c r="Q25" s="86" t="s">
        <v>28</v>
      </c>
      <c r="R25" s="86" t="s">
        <v>267</v>
      </c>
      <c r="S25" s="86" t="s">
        <v>267</v>
      </c>
      <c r="T25" s="86" t="s">
        <v>42</v>
      </c>
      <c r="U25" s="86" t="s">
        <v>35</v>
      </c>
      <c r="V25" s="86" t="s">
        <v>35</v>
      </c>
      <c r="W25" s="86" t="s">
        <v>35</v>
      </c>
    </row>
    <row r="26" spans="5:23">
      <c r="E26" s="86">
        <v>18</v>
      </c>
      <c r="F26" s="85" t="s">
        <v>160</v>
      </c>
      <c r="G26" s="86" t="s">
        <v>205</v>
      </c>
      <c r="H26" s="86" t="s">
        <v>152</v>
      </c>
      <c r="I26" s="85" t="s">
        <v>197</v>
      </c>
      <c r="J26" s="86" t="s">
        <v>11</v>
      </c>
      <c r="K26" s="91" t="s">
        <v>14</v>
      </c>
      <c r="L26" s="86" t="s">
        <v>35</v>
      </c>
      <c r="M26" s="86" t="s">
        <v>21</v>
      </c>
      <c r="N26" s="86" t="s">
        <v>32</v>
      </c>
      <c r="O26" s="86" t="s">
        <v>267</v>
      </c>
      <c r="P26" s="86" t="s">
        <v>267</v>
      </c>
      <c r="Q26" s="86" t="s">
        <v>267</v>
      </c>
      <c r="R26" s="86" t="s">
        <v>267</v>
      </c>
      <c r="S26" s="86" t="s">
        <v>267</v>
      </c>
      <c r="T26" s="86" t="s">
        <v>44</v>
      </c>
      <c r="U26" s="86" t="s">
        <v>35</v>
      </c>
      <c r="V26" s="86" t="s">
        <v>35</v>
      </c>
      <c r="W26" s="86" t="s">
        <v>35</v>
      </c>
    </row>
    <row r="27" spans="5:23">
      <c r="E27" s="86">
        <v>19</v>
      </c>
      <c r="F27" s="85" t="s">
        <v>161</v>
      </c>
      <c r="G27" s="86" t="s">
        <v>206</v>
      </c>
      <c r="H27" s="86" t="s">
        <v>152</v>
      </c>
      <c r="I27" s="85" t="s">
        <v>197</v>
      </c>
      <c r="J27" s="86" t="s">
        <v>271</v>
      </c>
      <c r="K27" s="91" t="s">
        <v>272</v>
      </c>
      <c r="L27" s="86" t="s">
        <v>35</v>
      </c>
      <c r="M27" s="86" t="s">
        <v>21</v>
      </c>
      <c r="N27" s="86" t="s">
        <v>32</v>
      </c>
      <c r="O27" s="86" t="s">
        <v>32</v>
      </c>
      <c r="P27" s="86" t="s">
        <v>267</v>
      </c>
      <c r="Q27" s="86" t="s">
        <v>267</v>
      </c>
      <c r="R27" s="86" t="s">
        <v>267</v>
      </c>
      <c r="S27" s="86" t="s">
        <v>267</v>
      </c>
      <c r="T27" s="86" t="s">
        <v>42</v>
      </c>
      <c r="U27" s="86" t="s">
        <v>35</v>
      </c>
      <c r="V27" s="86" t="s">
        <v>35</v>
      </c>
      <c r="W27" s="86" t="s">
        <v>269</v>
      </c>
    </row>
    <row r="28" spans="5:23">
      <c r="E28" s="86">
        <v>20</v>
      </c>
      <c r="F28" s="85" t="s">
        <v>162</v>
      </c>
      <c r="G28" s="86" t="s">
        <v>207</v>
      </c>
      <c r="H28" s="86" t="s">
        <v>152</v>
      </c>
      <c r="I28" s="85" t="s">
        <v>197</v>
      </c>
      <c r="J28" s="86" t="s">
        <v>11</v>
      </c>
      <c r="K28" s="91" t="s">
        <v>14</v>
      </c>
      <c r="L28" s="86" t="s">
        <v>35</v>
      </c>
      <c r="M28" s="86" t="s">
        <v>21</v>
      </c>
      <c r="N28" s="86" t="s">
        <v>32</v>
      </c>
      <c r="O28" s="86" t="s">
        <v>267</v>
      </c>
      <c r="P28" s="86" t="s">
        <v>267</v>
      </c>
      <c r="Q28" s="86" t="s">
        <v>267</v>
      </c>
      <c r="R28" s="86" t="s">
        <v>267</v>
      </c>
      <c r="S28" s="86" t="s">
        <v>267</v>
      </c>
      <c r="T28" s="86" t="s">
        <v>44</v>
      </c>
      <c r="U28" s="86" t="s">
        <v>35</v>
      </c>
      <c r="V28" s="86" t="s">
        <v>35</v>
      </c>
      <c r="W28" s="86" t="s">
        <v>269</v>
      </c>
    </row>
    <row r="29" spans="5:23">
      <c r="E29" s="86">
        <v>21</v>
      </c>
      <c r="F29" s="85" t="s">
        <v>155</v>
      </c>
      <c r="G29" s="86" t="s">
        <v>206</v>
      </c>
      <c r="H29" s="86" t="s">
        <v>152</v>
      </c>
      <c r="I29" s="85" t="s">
        <v>197</v>
      </c>
      <c r="J29" s="86" t="s">
        <v>271</v>
      </c>
      <c r="K29" s="91" t="s">
        <v>272</v>
      </c>
      <c r="L29" s="86" t="s">
        <v>35</v>
      </c>
      <c r="M29" s="86" t="s">
        <v>21</v>
      </c>
      <c r="N29" s="86" t="s">
        <v>32</v>
      </c>
      <c r="O29" s="86" t="s">
        <v>32</v>
      </c>
      <c r="P29" s="86" t="s">
        <v>267</v>
      </c>
      <c r="Q29" s="86" t="s">
        <v>267</v>
      </c>
      <c r="R29" s="86" t="s">
        <v>267</v>
      </c>
      <c r="S29" s="86" t="s">
        <v>267</v>
      </c>
      <c r="T29" s="86" t="s">
        <v>42</v>
      </c>
      <c r="U29" s="86" t="s">
        <v>35</v>
      </c>
      <c r="V29" s="86" t="s">
        <v>35</v>
      </c>
      <c r="W29" s="86" t="s">
        <v>269</v>
      </c>
    </row>
    <row r="30" spans="5:23">
      <c r="E30" s="86">
        <v>22</v>
      </c>
      <c r="F30" s="85" t="s">
        <v>156</v>
      </c>
      <c r="G30" s="86" t="s">
        <v>207</v>
      </c>
      <c r="H30" s="86" t="s">
        <v>152</v>
      </c>
      <c r="I30" s="85" t="s">
        <v>197</v>
      </c>
      <c r="J30" s="86" t="s">
        <v>11</v>
      </c>
      <c r="K30" s="91" t="s">
        <v>14</v>
      </c>
      <c r="L30" s="86" t="s">
        <v>35</v>
      </c>
      <c r="M30" s="86" t="s">
        <v>21</v>
      </c>
      <c r="N30" s="86" t="s">
        <v>32</v>
      </c>
      <c r="O30" s="86" t="s">
        <v>267</v>
      </c>
      <c r="P30" s="86" t="s">
        <v>267</v>
      </c>
      <c r="Q30" s="86" t="s">
        <v>267</v>
      </c>
      <c r="R30" s="86" t="s">
        <v>267</v>
      </c>
      <c r="S30" s="86" t="s">
        <v>267</v>
      </c>
      <c r="T30" s="86" t="s">
        <v>44</v>
      </c>
      <c r="U30" s="86" t="s">
        <v>35</v>
      </c>
      <c r="V30" s="86" t="s">
        <v>35</v>
      </c>
      <c r="W30" s="86" t="s">
        <v>269</v>
      </c>
    </row>
    <row r="31" spans="5:23">
      <c r="E31" s="86">
        <v>23</v>
      </c>
      <c r="F31" s="85" t="s">
        <v>163</v>
      </c>
      <c r="G31" s="86" t="s">
        <v>208</v>
      </c>
      <c r="H31" s="86" t="s">
        <v>152</v>
      </c>
      <c r="I31" s="85" t="s">
        <v>197</v>
      </c>
      <c r="J31" s="86" t="s">
        <v>271</v>
      </c>
      <c r="K31" s="91" t="s">
        <v>272</v>
      </c>
      <c r="L31" s="86" t="s">
        <v>35</v>
      </c>
      <c r="M31" s="86" t="s">
        <v>21</v>
      </c>
      <c r="N31" s="86" t="s">
        <v>32</v>
      </c>
      <c r="O31" s="86" t="s">
        <v>32</v>
      </c>
      <c r="P31" s="86" t="s">
        <v>267</v>
      </c>
      <c r="Q31" s="86" t="s">
        <v>267</v>
      </c>
      <c r="R31" s="86" t="s">
        <v>267</v>
      </c>
      <c r="S31" s="86" t="s">
        <v>267</v>
      </c>
      <c r="T31" s="86" t="s">
        <v>42</v>
      </c>
      <c r="U31" s="86" t="s">
        <v>35</v>
      </c>
      <c r="V31" s="86" t="s">
        <v>35</v>
      </c>
      <c r="W31" s="86" t="s">
        <v>269</v>
      </c>
    </row>
    <row r="32" spans="5:23">
      <c r="E32" s="86">
        <v>24</v>
      </c>
      <c r="F32" s="85" t="s">
        <v>153</v>
      </c>
      <c r="G32" s="86" t="s">
        <v>209</v>
      </c>
      <c r="H32" s="86" t="s">
        <v>152</v>
      </c>
      <c r="I32" s="85" t="s">
        <v>197</v>
      </c>
      <c r="J32" s="86" t="s">
        <v>271</v>
      </c>
      <c r="K32" s="91" t="s">
        <v>272</v>
      </c>
      <c r="L32" s="86" t="s">
        <v>35</v>
      </c>
      <c r="M32" s="86" t="s">
        <v>21</v>
      </c>
      <c r="N32" s="86" t="s">
        <v>32</v>
      </c>
      <c r="O32" s="86" t="s">
        <v>32</v>
      </c>
      <c r="P32" s="86" t="s">
        <v>28</v>
      </c>
      <c r="Q32" s="86" t="s">
        <v>28</v>
      </c>
      <c r="R32" s="86" t="s">
        <v>267</v>
      </c>
      <c r="S32" s="86" t="s">
        <v>267</v>
      </c>
      <c r="T32" s="86" t="s">
        <v>42</v>
      </c>
      <c r="U32" s="86" t="s">
        <v>35</v>
      </c>
      <c r="V32" s="86" t="s">
        <v>35</v>
      </c>
      <c r="W32" s="86" t="s">
        <v>35</v>
      </c>
    </row>
    <row r="33" spans="5:23">
      <c r="E33" s="86">
        <v>25</v>
      </c>
      <c r="F33" s="85" t="s">
        <v>154</v>
      </c>
      <c r="G33" s="86" t="s">
        <v>210</v>
      </c>
      <c r="H33" s="86" t="s">
        <v>152</v>
      </c>
      <c r="I33" s="85" t="s">
        <v>197</v>
      </c>
      <c r="J33" s="86" t="s">
        <v>11</v>
      </c>
      <c r="K33" s="91" t="s">
        <v>14</v>
      </c>
      <c r="L33" s="86" t="s">
        <v>35</v>
      </c>
      <c r="M33" s="86" t="s">
        <v>21</v>
      </c>
      <c r="N33" s="86" t="s">
        <v>32</v>
      </c>
      <c r="O33" s="86" t="s">
        <v>267</v>
      </c>
      <c r="P33" s="86" t="s">
        <v>267</v>
      </c>
      <c r="Q33" s="86" t="s">
        <v>267</v>
      </c>
      <c r="R33" s="86" t="s">
        <v>267</v>
      </c>
      <c r="S33" s="86" t="s">
        <v>267</v>
      </c>
      <c r="T33" s="86" t="s">
        <v>44</v>
      </c>
      <c r="U33" s="86" t="s">
        <v>35</v>
      </c>
      <c r="V33" s="86" t="s">
        <v>35</v>
      </c>
      <c r="W33" s="86" t="s">
        <v>35</v>
      </c>
    </row>
    <row r="34" spans="5:23">
      <c r="E34" s="86">
        <v>26</v>
      </c>
      <c r="F34" s="85" t="s">
        <v>130</v>
      </c>
      <c r="G34" s="86" t="s">
        <v>211</v>
      </c>
      <c r="H34" s="86" t="s">
        <v>85</v>
      </c>
      <c r="I34" s="85" t="s">
        <v>197</v>
      </c>
      <c r="J34" s="86" t="s">
        <v>271</v>
      </c>
      <c r="K34" s="91" t="s">
        <v>272</v>
      </c>
      <c r="L34" s="86" t="s">
        <v>35</v>
      </c>
      <c r="M34" s="86" t="s">
        <v>21</v>
      </c>
      <c r="N34" s="86" t="s">
        <v>32</v>
      </c>
      <c r="O34" s="86" t="s">
        <v>32</v>
      </c>
      <c r="P34" s="86" t="s">
        <v>267</v>
      </c>
      <c r="Q34" s="86" t="s">
        <v>28</v>
      </c>
      <c r="R34" s="86" t="s">
        <v>267</v>
      </c>
      <c r="S34" s="86" t="s">
        <v>267</v>
      </c>
      <c r="T34" s="86" t="s">
        <v>40</v>
      </c>
      <c r="U34" s="86" t="s">
        <v>37</v>
      </c>
      <c r="V34" s="86" t="s">
        <v>37</v>
      </c>
      <c r="W34" s="86" t="s">
        <v>35</v>
      </c>
    </row>
    <row r="35" spans="5:23">
      <c r="E35" s="86">
        <v>27</v>
      </c>
      <c r="F35" s="85" t="s">
        <v>133</v>
      </c>
      <c r="G35" s="86" t="s">
        <v>212</v>
      </c>
      <c r="H35" s="86" t="s">
        <v>85</v>
      </c>
      <c r="I35" s="85" t="s">
        <v>197</v>
      </c>
      <c r="J35" s="86" t="s">
        <v>271</v>
      </c>
      <c r="K35" s="91" t="s">
        <v>272</v>
      </c>
      <c r="L35" s="86" t="s">
        <v>35</v>
      </c>
      <c r="M35" s="86" t="s">
        <v>21</v>
      </c>
      <c r="N35" s="86" t="s">
        <v>32</v>
      </c>
      <c r="O35" s="86" t="s">
        <v>32</v>
      </c>
      <c r="P35" s="86" t="s">
        <v>267</v>
      </c>
      <c r="Q35" s="86" t="s">
        <v>28</v>
      </c>
      <c r="R35" s="86" t="s">
        <v>267</v>
      </c>
      <c r="S35" s="86" t="s">
        <v>267</v>
      </c>
      <c r="T35" s="86" t="s">
        <v>40</v>
      </c>
      <c r="U35" s="86" t="s">
        <v>37</v>
      </c>
      <c r="V35" s="86" t="s">
        <v>37</v>
      </c>
      <c r="W35" s="86" t="s">
        <v>269</v>
      </c>
    </row>
    <row r="36" spans="5:23">
      <c r="E36" s="86">
        <v>28</v>
      </c>
      <c r="F36" s="85" t="s">
        <v>134</v>
      </c>
      <c r="G36" s="86" t="s">
        <v>213</v>
      </c>
      <c r="H36" s="86" t="s">
        <v>134</v>
      </c>
      <c r="I36" s="85" t="s">
        <v>197</v>
      </c>
      <c r="J36" s="86" t="s">
        <v>271</v>
      </c>
      <c r="K36" s="91" t="s">
        <v>272</v>
      </c>
      <c r="L36" s="86" t="s">
        <v>35</v>
      </c>
      <c r="M36" s="86" t="s">
        <v>21</v>
      </c>
      <c r="N36" s="86" t="s">
        <v>32</v>
      </c>
      <c r="O36" s="86" t="s">
        <v>32</v>
      </c>
      <c r="P36" s="86" t="s">
        <v>32</v>
      </c>
      <c r="Q36" s="86" t="s">
        <v>28</v>
      </c>
      <c r="R36" s="86" t="s">
        <v>267</v>
      </c>
      <c r="S36" s="86" t="s">
        <v>32</v>
      </c>
      <c r="T36" s="86" t="s">
        <v>40</v>
      </c>
      <c r="U36" s="86" t="s">
        <v>37</v>
      </c>
      <c r="V36" s="86" t="s">
        <v>37</v>
      </c>
      <c r="W36" s="86" t="s">
        <v>269</v>
      </c>
    </row>
    <row r="37" spans="5:23">
      <c r="E37" s="86">
        <v>29</v>
      </c>
      <c r="F37" s="85" t="s">
        <v>164</v>
      </c>
      <c r="G37" s="86" t="s">
        <v>214</v>
      </c>
      <c r="H37" s="86" t="s">
        <v>125</v>
      </c>
      <c r="I37" s="85" t="s">
        <v>197</v>
      </c>
      <c r="J37" s="86" t="s">
        <v>270</v>
      </c>
      <c r="K37" s="91" t="s">
        <v>14</v>
      </c>
      <c r="L37" s="86" t="s">
        <v>35</v>
      </c>
      <c r="M37" s="86" t="s">
        <v>21</v>
      </c>
      <c r="N37" s="86" t="s">
        <v>32</v>
      </c>
      <c r="O37" s="86" t="s">
        <v>32</v>
      </c>
      <c r="P37" s="86" t="s">
        <v>32</v>
      </c>
      <c r="Q37" s="86" t="s">
        <v>267</v>
      </c>
      <c r="R37" s="86" t="s">
        <v>32</v>
      </c>
      <c r="S37" s="86" t="s">
        <v>32</v>
      </c>
      <c r="T37" s="86" t="s">
        <v>40</v>
      </c>
      <c r="U37" s="86" t="s">
        <v>37</v>
      </c>
      <c r="V37" s="86" t="s">
        <v>37</v>
      </c>
      <c r="W37" s="86" t="s">
        <v>35</v>
      </c>
    </row>
    <row r="38" spans="5:23">
      <c r="E38" s="86">
        <v>30</v>
      </c>
      <c r="F38" s="85" t="s">
        <v>168</v>
      </c>
      <c r="G38" s="86" t="s">
        <v>215</v>
      </c>
      <c r="H38" s="86" t="s">
        <v>125</v>
      </c>
      <c r="I38" s="85" t="s">
        <v>197</v>
      </c>
      <c r="J38" s="86" t="s">
        <v>270</v>
      </c>
      <c r="K38" s="91" t="s">
        <v>16</v>
      </c>
      <c r="L38" s="86" t="s">
        <v>37</v>
      </c>
      <c r="M38" s="86" t="s">
        <v>21</v>
      </c>
      <c r="N38" s="86" t="s">
        <v>32</v>
      </c>
      <c r="O38" s="86" t="s">
        <v>32</v>
      </c>
      <c r="P38" s="86" t="s">
        <v>32</v>
      </c>
      <c r="Q38" s="86" t="s">
        <v>28</v>
      </c>
      <c r="R38" s="86" t="s">
        <v>32</v>
      </c>
      <c r="S38" s="86" t="s">
        <v>32</v>
      </c>
      <c r="T38" s="86" t="s">
        <v>40</v>
      </c>
      <c r="U38" s="86" t="s">
        <v>37</v>
      </c>
      <c r="V38" s="86" t="s">
        <v>37</v>
      </c>
      <c r="W38" s="86" t="s">
        <v>35</v>
      </c>
    </row>
    <row r="39" spans="5:23">
      <c r="E39" s="86">
        <v>31</v>
      </c>
      <c r="F39" s="85" t="s">
        <v>166</v>
      </c>
      <c r="G39" s="86" t="s">
        <v>216</v>
      </c>
      <c r="H39" s="86" t="s">
        <v>125</v>
      </c>
      <c r="I39" s="85" t="s">
        <v>197</v>
      </c>
      <c r="J39" s="86" t="s">
        <v>270</v>
      </c>
      <c r="K39" s="91" t="s">
        <v>272</v>
      </c>
      <c r="L39" s="86" t="s">
        <v>37</v>
      </c>
      <c r="M39" s="86" t="s">
        <v>21</v>
      </c>
      <c r="N39" s="86" t="s">
        <v>32</v>
      </c>
      <c r="O39" s="86" t="s">
        <v>32</v>
      </c>
      <c r="P39" s="86" t="s">
        <v>32</v>
      </c>
      <c r="Q39" s="86" t="s">
        <v>28</v>
      </c>
      <c r="R39" s="86" t="s">
        <v>32</v>
      </c>
      <c r="S39" s="86" t="s">
        <v>32</v>
      </c>
      <c r="T39" s="86" t="s">
        <v>40</v>
      </c>
      <c r="U39" s="86" t="s">
        <v>37</v>
      </c>
      <c r="V39" s="86" t="s">
        <v>37</v>
      </c>
      <c r="W39" s="86" t="s">
        <v>269</v>
      </c>
    </row>
    <row r="40" spans="5:23">
      <c r="E40" s="86">
        <v>32</v>
      </c>
      <c r="F40" s="85" t="s">
        <v>169</v>
      </c>
      <c r="G40" s="86" t="s">
        <v>217</v>
      </c>
      <c r="H40" s="86" t="s">
        <v>125</v>
      </c>
      <c r="I40" s="85" t="s">
        <v>197</v>
      </c>
      <c r="J40" s="86" t="s">
        <v>271</v>
      </c>
      <c r="K40" s="91" t="s">
        <v>16</v>
      </c>
      <c r="L40" s="86" t="s">
        <v>37</v>
      </c>
      <c r="M40" s="86" t="s">
        <v>21</v>
      </c>
      <c r="N40" s="86" t="s">
        <v>32</v>
      </c>
      <c r="O40" s="86" t="s">
        <v>32</v>
      </c>
      <c r="P40" s="86" t="s">
        <v>32</v>
      </c>
      <c r="Q40" s="86" t="s">
        <v>267</v>
      </c>
      <c r="R40" s="86" t="s">
        <v>32</v>
      </c>
      <c r="S40" s="86" t="s">
        <v>32</v>
      </c>
      <c r="T40" s="86" t="s">
        <v>40</v>
      </c>
      <c r="U40" s="86" t="s">
        <v>37</v>
      </c>
      <c r="V40" s="86" t="s">
        <v>37</v>
      </c>
      <c r="W40" s="86" t="s">
        <v>269</v>
      </c>
    </row>
    <row r="41" spans="5:23">
      <c r="E41" s="86">
        <v>33</v>
      </c>
      <c r="F41" s="85" t="s">
        <v>165</v>
      </c>
      <c r="G41" s="86" t="s">
        <v>218</v>
      </c>
      <c r="H41" s="86" t="s">
        <v>125</v>
      </c>
      <c r="I41" s="85" t="s">
        <v>197</v>
      </c>
      <c r="J41" s="86" t="s">
        <v>271</v>
      </c>
      <c r="K41" s="91" t="s">
        <v>16</v>
      </c>
      <c r="L41" s="86" t="s">
        <v>37</v>
      </c>
      <c r="M41" s="86" t="s">
        <v>21</v>
      </c>
      <c r="N41" s="86" t="s">
        <v>32</v>
      </c>
      <c r="O41" s="86" t="s">
        <v>32</v>
      </c>
      <c r="P41" s="86" t="s">
        <v>32</v>
      </c>
      <c r="Q41" s="86" t="s">
        <v>267</v>
      </c>
      <c r="R41" s="86" t="s">
        <v>32</v>
      </c>
      <c r="S41" s="86" t="s">
        <v>32</v>
      </c>
      <c r="T41" s="86" t="s">
        <v>40</v>
      </c>
      <c r="U41" s="86" t="s">
        <v>268</v>
      </c>
      <c r="V41" s="86" t="s">
        <v>268</v>
      </c>
      <c r="W41" s="86" t="s">
        <v>269</v>
      </c>
    </row>
    <row r="42" spans="5:23">
      <c r="E42" s="86">
        <v>34</v>
      </c>
      <c r="F42" s="85" t="s">
        <v>135</v>
      </c>
      <c r="G42" s="92" t="s">
        <v>219</v>
      </c>
      <c r="H42" s="86" t="s">
        <v>92</v>
      </c>
      <c r="I42" s="85" t="s">
        <v>197</v>
      </c>
      <c r="J42" s="86" t="s">
        <v>270</v>
      </c>
      <c r="K42" s="91" t="s">
        <v>16</v>
      </c>
      <c r="L42" s="86" t="s">
        <v>37</v>
      </c>
      <c r="M42" s="86" t="s">
        <v>21</v>
      </c>
      <c r="N42" s="86" t="s">
        <v>32</v>
      </c>
      <c r="O42" s="86" t="s">
        <v>32</v>
      </c>
      <c r="P42" s="86" t="s">
        <v>267</v>
      </c>
      <c r="Q42" s="86" t="s">
        <v>32</v>
      </c>
      <c r="R42" s="86" t="s">
        <v>32</v>
      </c>
      <c r="S42" s="86" t="s">
        <v>32</v>
      </c>
      <c r="T42" s="86" t="s">
        <v>40</v>
      </c>
      <c r="U42" s="86" t="s">
        <v>37</v>
      </c>
      <c r="V42" s="86" t="s">
        <v>37</v>
      </c>
      <c r="W42" s="86" t="s">
        <v>269</v>
      </c>
    </row>
    <row r="43" spans="5:23">
      <c r="E43" s="86">
        <v>35</v>
      </c>
      <c r="F43" s="85" t="s">
        <v>136</v>
      </c>
      <c r="G43" s="92" t="s">
        <v>220</v>
      </c>
      <c r="H43" s="86" t="s">
        <v>92</v>
      </c>
      <c r="I43" s="85" t="s">
        <v>197</v>
      </c>
      <c r="J43" s="86" t="s">
        <v>271</v>
      </c>
      <c r="K43" s="91" t="s">
        <v>272</v>
      </c>
      <c r="L43" s="86" t="s">
        <v>37</v>
      </c>
      <c r="M43" s="86" t="s">
        <v>21</v>
      </c>
      <c r="N43" s="86" t="s">
        <v>32</v>
      </c>
      <c r="O43" s="86" t="s">
        <v>32</v>
      </c>
      <c r="P43" s="86" t="s">
        <v>32</v>
      </c>
      <c r="Q43" s="86" t="s">
        <v>267</v>
      </c>
      <c r="R43" s="86" t="s">
        <v>32</v>
      </c>
      <c r="S43" s="86" t="s">
        <v>32</v>
      </c>
      <c r="T43" s="86" t="s">
        <v>40</v>
      </c>
      <c r="U43" s="86" t="s">
        <v>37</v>
      </c>
      <c r="V43" s="86" t="s">
        <v>37</v>
      </c>
      <c r="W43" s="86" t="s">
        <v>35</v>
      </c>
    </row>
    <row r="44" spans="5:23">
      <c r="E44" s="86">
        <v>36</v>
      </c>
      <c r="F44" s="85" t="s">
        <v>137</v>
      </c>
      <c r="G44" s="86" t="s">
        <v>221</v>
      </c>
      <c r="H44" s="86" t="s">
        <v>92</v>
      </c>
      <c r="I44" s="85" t="s">
        <v>197</v>
      </c>
      <c r="J44" s="86" t="s">
        <v>271</v>
      </c>
      <c r="K44" s="91" t="s">
        <v>16</v>
      </c>
      <c r="L44" s="86" t="s">
        <v>37</v>
      </c>
      <c r="M44" s="86" t="s">
        <v>21</v>
      </c>
      <c r="N44" s="86" t="s">
        <v>32</v>
      </c>
      <c r="O44" s="86" t="s">
        <v>32</v>
      </c>
      <c r="P44" s="86" t="s">
        <v>267</v>
      </c>
      <c r="Q44" s="86" t="s">
        <v>267</v>
      </c>
      <c r="R44" s="86" t="s">
        <v>32</v>
      </c>
      <c r="S44" s="86" t="s">
        <v>32</v>
      </c>
      <c r="T44" s="86" t="s">
        <v>40</v>
      </c>
      <c r="U44" s="86" t="s">
        <v>37</v>
      </c>
      <c r="V44" s="86" t="s">
        <v>37</v>
      </c>
      <c r="W44" s="86" t="s">
        <v>269</v>
      </c>
    </row>
    <row r="45" spans="5:23">
      <c r="E45" s="86">
        <v>37</v>
      </c>
      <c r="F45" s="85" t="s">
        <v>138</v>
      </c>
      <c r="G45" s="86" t="s">
        <v>222</v>
      </c>
      <c r="H45" s="86" t="s">
        <v>105</v>
      </c>
      <c r="I45" s="85" t="s">
        <v>197</v>
      </c>
      <c r="J45" s="86" t="s">
        <v>11</v>
      </c>
      <c r="K45" s="91" t="s">
        <v>272</v>
      </c>
      <c r="L45" s="86" t="s">
        <v>35</v>
      </c>
      <c r="M45" s="86" t="s">
        <v>266</v>
      </c>
      <c r="N45" s="86" t="s">
        <v>32</v>
      </c>
      <c r="O45" s="86" t="s">
        <v>28</v>
      </c>
      <c r="P45" s="86" t="s">
        <v>28</v>
      </c>
      <c r="Q45" s="86" t="s">
        <v>28</v>
      </c>
      <c r="R45" s="86" t="s">
        <v>28</v>
      </c>
      <c r="S45" s="86" t="s">
        <v>28</v>
      </c>
      <c r="T45" s="86" t="s">
        <v>42</v>
      </c>
      <c r="U45" s="86" t="s">
        <v>35</v>
      </c>
      <c r="V45" s="86" t="s">
        <v>268</v>
      </c>
      <c r="W45" s="86" t="s">
        <v>35</v>
      </c>
    </row>
    <row r="46" spans="5:23">
      <c r="E46" s="86">
        <v>38</v>
      </c>
      <c r="F46" s="85" t="s">
        <v>139</v>
      </c>
      <c r="G46" s="86" t="s">
        <v>223</v>
      </c>
      <c r="H46" s="86" t="s">
        <v>105</v>
      </c>
      <c r="I46" s="85" t="s">
        <v>197</v>
      </c>
      <c r="J46" s="86" t="s">
        <v>11</v>
      </c>
      <c r="K46" s="91" t="s">
        <v>14</v>
      </c>
      <c r="L46" s="86" t="s">
        <v>35</v>
      </c>
      <c r="M46" s="86" t="s">
        <v>266</v>
      </c>
      <c r="N46" s="86" t="s">
        <v>32</v>
      </c>
      <c r="O46" s="86" t="s">
        <v>32</v>
      </c>
      <c r="P46" s="86" t="s">
        <v>32</v>
      </c>
      <c r="Q46" s="86" t="s">
        <v>32</v>
      </c>
      <c r="R46" s="86" t="s">
        <v>32</v>
      </c>
      <c r="S46" s="86" t="s">
        <v>267</v>
      </c>
      <c r="T46" s="86" t="s">
        <v>44</v>
      </c>
      <c r="U46" s="86" t="s">
        <v>268</v>
      </c>
      <c r="V46" s="86" t="s">
        <v>268</v>
      </c>
      <c r="W46" s="86" t="s">
        <v>268</v>
      </c>
    </row>
    <row r="47" spans="5:23">
      <c r="E47" s="86">
        <v>39</v>
      </c>
      <c r="F47" s="85" t="s">
        <v>140</v>
      </c>
      <c r="G47" s="86" t="s">
        <v>224</v>
      </c>
      <c r="H47" s="86" t="s">
        <v>107</v>
      </c>
      <c r="I47" s="85" t="s">
        <v>197</v>
      </c>
      <c r="J47" s="86" t="s">
        <v>11</v>
      </c>
      <c r="K47" s="91" t="s">
        <v>272</v>
      </c>
      <c r="L47" s="86" t="s">
        <v>35</v>
      </c>
      <c r="M47" s="86" t="s">
        <v>21</v>
      </c>
      <c r="N47" s="86" t="s">
        <v>32</v>
      </c>
      <c r="O47" s="86" t="s">
        <v>28</v>
      </c>
      <c r="P47" s="86" t="s">
        <v>28</v>
      </c>
      <c r="Q47" s="86" t="s">
        <v>28</v>
      </c>
      <c r="R47" s="86" t="s">
        <v>267</v>
      </c>
      <c r="S47" s="86" t="s">
        <v>267</v>
      </c>
      <c r="T47" s="86" t="s">
        <v>40</v>
      </c>
      <c r="U47" s="86" t="s">
        <v>37</v>
      </c>
      <c r="V47" s="86" t="s">
        <v>37</v>
      </c>
      <c r="W47" s="86" t="s">
        <v>269</v>
      </c>
    </row>
    <row r="48" spans="5:23">
      <c r="E48" s="86">
        <v>40</v>
      </c>
      <c r="F48" s="85" t="s">
        <v>141</v>
      </c>
      <c r="G48" s="86" t="s">
        <v>225</v>
      </c>
      <c r="H48" s="86" t="s">
        <v>107</v>
      </c>
      <c r="I48" s="85" t="s">
        <v>197</v>
      </c>
      <c r="J48" s="86" t="s">
        <v>11</v>
      </c>
      <c r="K48" s="91" t="s">
        <v>272</v>
      </c>
      <c r="L48" s="86" t="s">
        <v>35</v>
      </c>
      <c r="M48" s="86" t="s">
        <v>21</v>
      </c>
      <c r="N48" s="86" t="s">
        <v>32</v>
      </c>
      <c r="O48" s="86" t="s">
        <v>267</v>
      </c>
      <c r="P48" s="86" t="s">
        <v>267</v>
      </c>
      <c r="Q48" s="86" t="s">
        <v>267</v>
      </c>
      <c r="R48" s="86" t="s">
        <v>267</v>
      </c>
      <c r="S48" s="86" t="s">
        <v>267</v>
      </c>
      <c r="T48" s="86" t="s">
        <v>42</v>
      </c>
      <c r="U48" s="86" t="s">
        <v>37</v>
      </c>
      <c r="V48" s="86" t="s">
        <v>37</v>
      </c>
      <c r="W48" s="86" t="s">
        <v>269</v>
      </c>
    </row>
    <row r="49" spans="2:23">
      <c r="E49" s="86">
        <v>41</v>
      </c>
      <c r="F49" s="85" t="s">
        <v>144</v>
      </c>
      <c r="G49" s="86" t="s">
        <v>226</v>
      </c>
      <c r="H49" s="86" t="s">
        <v>111</v>
      </c>
      <c r="I49" s="85" t="s">
        <v>197</v>
      </c>
      <c r="J49" s="86" t="s">
        <v>271</v>
      </c>
      <c r="K49" s="91" t="s">
        <v>272</v>
      </c>
      <c r="L49" s="86" t="s">
        <v>35</v>
      </c>
      <c r="M49" s="86" t="s">
        <v>21</v>
      </c>
      <c r="N49" s="86" t="s">
        <v>32</v>
      </c>
      <c r="O49" s="86" t="s">
        <v>32</v>
      </c>
      <c r="P49" s="86" t="s">
        <v>267</v>
      </c>
      <c r="Q49" s="86" t="s">
        <v>28</v>
      </c>
      <c r="R49" s="86" t="s">
        <v>32</v>
      </c>
      <c r="S49" s="86" t="s">
        <v>32</v>
      </c>
      <c r="T49" s="86" t="s">
        <v>40</v>
      </c>
      <c r="U49" s="86" t="s">
        <v>37</v>
      </c>
      <c r="V49" s="86" t="s">
        <v>37</v>
      </c>
      <c r="W49" s="86" t="s">
        <v>269</v>
      </c>
    </row>
    <row r="50" spans="2:23">
      <c r="E50" s="86">
        <v>42</v>
      </c>
      <c r="F50" s="85" t="s">
        <v>142</v>
      </c>
      <c r="G50" s="86" t="s">
        <v>226</v>
      </c>
      <c r="H50" s="86" t="s">
        <v>111</v>
      </c>
      <c r="I50" s="85" t="s">
        <v>197</v>
      </c>
      <c r="J50" s="86" t="s">
        <v>271</v>
      </c>
      <c r="K50" s="91" t="s">
        <v>272</v>
      </c>
      <c r="L50" s="86" t="s">
        <v>35</v>
      </c>
      <c r="M50" s="86" t="s">
        <v>21</v>
      </c>
      <c r="N50" s="86" t="s">
        <v>32</v>
      </c>
      <c r="O50" s="86" t="s">
        <v>32</v>
      </c>
      <c r="P50" s="86" t="s">
        <v>267</v>
      </c>
      <c r="Q50" s="86" t="s">
        <v>28</v>
      </c>
      <c r="R50" s="86" t="s">
        <v>32</v>
      </c>
      <c r="S50" s="86" t="s">
        <v>32</v>
      </c>
      <c r="T50" s="86" t="s">
        <v>40</v>
      </c>
      <c r="U50" s="86" t="s">
        <v>37</v>
      </c>
      <c r="V50" s="86" t="s">
        <v>37</v>
      </c>
      <c r="W50" s="86" t="s">
        <v>269</v>
      </c>
    </row>
    <row r="51" spans="2:23">
      <c r="E51" s="86">
        <v>43</v>
      </c>
      <c r="F51" s="85" t="s">
        <v>143</v>
      </c>
      <c r="G51" s="86" t="s">
        <v>227</v>
      </c>
      <c r="H51" s="86" t="s">
        <v>111</v>
      </c>
      <c r="I51" s="85" t="s">
        <v>197</v>
      </c>
      <c r="J51" s="86" t="s">
        <v>271</v>
      </c>
      <c r="K51" s="91" t="s">
        <v>14</v>
      </c>
      <c r="L51" s="86" t="s">
        <v>35</v>
      </c>
      <c r="M51" s="86" t="s">
        <v>21</v>
      </c>
      <c r="N51" s="86" t="s">
        <v>32</v>
      </c>
      <c r="O51" s="86" t="s">
        <v>32</v>
      </c>
      <c r="P51" s="86" t="s">
        <v>28</v>
      </c>
      <c r="Q51" s="86" t="s">
        <v>28</v>
      </c>
      <c r="R51" s="86" t="s">
        <v>28</v>
      </c>
      <c r="S51" s="86" t="s">
        <v>28</v>
      </c>
      <c r="T51" s="86" t="s">
        <v>40</v>
      </c>
      <c r="U51" s="86" t="s">
        <v>37</v>
      </c>
      <c r="V51" s="86" t="s">
        <v>37</v>
      </c>
      <c r="W51" s="86" t="s">
        <v>35</v>
      </c>
    </row>
    <row r="52" spans="2:23">
      <c r="E52" s="86">
        <v>44</v>
      </c>
      <c r="F52" s="85" t="s">
        <v>145</v>
      </c>
      <c r="G52" s="86" t="s">
        <v>227</v>
      </c>
      <c r="H52" s="86" t="s">
        <v>111</v>
      </c>
      <c r="I52" s="85" t="s">
        <v>197</v>
      </c>
      <c r="J52" s="86" t="s">
        <v>271</v>
      </c>
      <c r="K52" s="91" t="s">
        <v>14</v>
      </c>
      <c r="L52" s="86" t="s">
        <v>35</v>
      </c>
      <c r="M52" s="86" t="s">
        <v>21</v>
      </c>
      <c r="N52" s="86" t="s">
        <v>32</v>
      </c>
      <c r="O52" s="86" t="s">
        <v>32</v>
      </c>
      <c r="P52" s="86" t="s">
        <v>28</v>
      </c>
      <c r="Q52" s="86" t="s">
        <v>28</v>
      </c>
      <c r="R52" s="86" t="s">
        <v>28</v>
      </c>
      <c r="S52" s="86" t="s">
        <v>28</v>
      </c>
      <c r="T52" s="86" t="s">
        <v>40</v>
      </c>
      <c r="U52" s="86" t="s">
        <v>37</v>
      </c>
      <c r="V52" s="86" t="s">
        <v>37</v>
      </c>
      <c r="W52" s="86"/>
    </row>
    <row r="53" spans="2:23">
      <c r="E53" s="86">
        <v>45</v>
      </c>
      <c r="F53" s="85" t="s">
        <v>132</v>
      </c>
      <c r="G53" s="86" t="s">
        <v>228</v>
      </c>
      <c r="H53" s="86" t="s">
        <v>85</v>
      </c>
      <c r="I53" s="85" t="s">
        <v>197</v>
      </c>
      <c r="J53" s="86" t="s">
        <v>271</v>
      </c>
      <c r="K53" s="91" t="s">
        <v>272</v>
      </c>
      <c r="L53" s="86" t="s">
        <v>35</v>
      </c>
      <c r="M53" s="86" t="s">
        <v>21</v>
      </c>
      <c r="N53" s="86" t="s">
        <v>32</v>
      </c>
      <c r="O53" s="86" t="s">
        <v>32</v>
      </c>
      <c r="P53" s="86" t="s">
        <v>267</v>
      </c>
      <c r="Q53" s="86" t="s">
        <v>28</v>
      </c>
      <c r="R53" s="86" t="s">
        <v>267</v>
      </c>
      <c r="S53" s="86" t="s">
        <v>267</v>
      </c>
      <c r="T53" s="86" t="s">
        <v>40</v>
      </c>
      <c r="U53" s="86" t="s">
        <v>37</v>
      </c>
      <c r="V53" s="86" t="s">
        <v>37</v>
      </c>
      <c r="W53" s="86" t="s">
        <v>269</v>
      </c>
    </row>
    <row r="54" spans="2:23">
      <c r="E54" s="86">
        <v>46</v>
      </c>
      <c r="F54" s="85" t="s">
        <v>131</v>
      </c>
      <c r="G54" s="86" t="s">
        <v>228</v>
      </c>
      <c r="H54" s="86" t="s">
        <v>85</v>
      </c>
      <c r="I54" s="85" t="s">
        <v>197</v>
      </c>
      <c r="J54" s="86" t="s">
        <v>271</v>
      </c>
      <c r="K54" s="91" t="s">
        <v>272</v>
      </c>
      <c r="L54" s="86" t="s">
        <v>35</v>
      </c>
      <c r="M54" s="86" t="s">
        <v>21</v>
      </c>
      <c r="N54" s="86" t="s">
        <v>32</v>
      </c>
      <c r="O54" s="86" t="s">
        <v>32</v>
      </c>
      <c r="P54" s="86" t="s">
        <v>267</v>
      </c>
      <c r="Q54" s="86" t="s">
        <v>28</v>
      </c>
      <c r="R54" s="86" t="s">
        <v>267</v>
      </c>
      <c r="S54" s="86" t="s">
        <v>267</v>
      </c>
      <c r="T54" s="86" t="s">
        <v>40</v>
      </c>
      <c r="U54" s="86" t="s">
        <v>37</v>
      </c>
      <c r="V54" s="86" t="s">
        <v>37</v>
      </c>
      <c r="W54" s="86" t="s">
        <v>269</v>
      </c>
    </row>
    <row r="55" spans="2:23">
      <c r="E55" s="86">
        <v>47</v>
      </c>
      <c r="F55" s="85" t="s">
        <v>151</v>
      </c>
      <c r="G55" s="86" t="s">
        <v>229</v>
      </c>
      <c r="H55" s="86" t="s">
        <v>117</v>
      </c>
      <c r="I55" s="85" t="s">
        <v>197</v>
      </c>
      <c r="J55" s="86" t="s">
        <v>11</v>
      </c>
      <c r="K55" s="91" t="s">
        <v>14</v>
      </c>
      <c r="L55" s="86" t="s">
        <v>35</v>
      </c>
      <c r="M55" s="86" t="s">
        <v>266</v>
      </c>
      <c r="N55" s="86" t="s">
        <v>267</v>
      </c>
      <c r="O55" s="86" t="s">
        <v>32</v>
      </c>
      <c r="P55" s="86" t="s">
        <v>32</v>
      </c>
      <c r="Q55" s="86" t="s">
        <v>267</v>
      </c>
      <c r="R55" s="86" t="s">
        <v>267</v>
      </c>
      <c r="S55" s="86" t="s">
        <v>32</v>
      </c>
      <c r="T55" s="86" t="s">
        <v>42</v>
      </c>
      <c r="U55" s="86" t="s">
        <v>35</v>
      </c>
      <c r="V55" s="86" t="s">
        <v>35</v>
      </c>
      <c r="W55" s="86" t="s">
        <v>269</v>
      </c>
    </row>
    <row r="56" spans="2:23">
      <c r="E56" s="86">
        <v>48</v>
      </c>
      <c r="F56" s="85" t="s">
        <v>167</v>
      </c>
      <c r="G56" s="86" t="s">
        <v>230</v>
      </c>
      <c r="H56" s="86" t="s">
        <v>125</v>
      </c>
      <c r="I56" s="85" t="s">
        <v>197</v>
      </c>
      <c r="J56" s="86" t="s">
        <v>270</v>
      </c>
      <c r="K56" s="91" t="s">
        <v>16</v>
      </c>
      <c r="L56" s="86" t="s">
        <v>37</v>
      </c>
      <c r="M56" s="86" t="s">
        <v>21</v>
      </c>
      <c r="N56" s="86" t="s">
        <v>32</v>
      </c>
      <c r="O56" s="86" t="s">
        <v>32</v>
      </c>
      <c r="P56" s="86" t="s">
        <v>32</v>
      </c>
      <c r="Q56" s="86" t="s">
        <v>28</v>
      </c>
      <c r="R56" s="86" t="s">
        <v>32</v>
      </c>
      <c r="S56" s="86" t="s">
        <v>32</v>
      </c>
      <c r="T56" s="86" t="s">
        <v>40</v>
      </c>
      <c r="U56" s="86" t="s">
        <v>37</v>
      </c>
      <c r="V56" s="86" t="s">
        <v>37</v>
      </c>
      <c r="W56" s="86" t="s">
        <v>35</v>
      </c>
    </row>
    <row r="57" spans="2:23">
      <c r="E57" s="86">
        <v>49</v>
      </c>
      <c r="F57" s="85" t="s">
        <v>119</v>
      </c>
      <c r="G57" s="86" t="s">
        <v>198</v>
      </c>
      <c r="H57" s="86" t="s">
        <v>117</v>
      </c>
      <c r="I57" s="85" t="s">
        <v>231</v>
      </c>
      <c r="J57" s="86" t="s">
        <v>271</v>
      </c>
      <c r="K57" s="91" t="s">
        <v>14</v>
      </c>
      <c r="L57" s="86" t="s">
        <v>37</v>
      </c>
      <c r="M57" s="86" t="s">
        <v>266</v>
      </c>
      <c r="N57" s="86" t="s">
        <v>267</v>
      </c>
      <c r="O57" s="86" t="s">
        <v>32</v>
      </c>
      <c r="P57" s="86" t="s">
        <v>32</v>
      </c>
      <c r="Q57" s="86" t="s">
        <v>267</v>
      </c>
      <c r="R57" s="86" t="s">
        <v>267</v>
      </c>
      <c r="S57" s="86" t="s">
        <v>267</v>
      </c>
      <c r="T57" s="86" t="s">
        <v>40</v>
      </c>
      <c r="U57" s="86" t="s">
        <v>35</v>
      </c>
      <c r="V57" s="86" t="s">
        <v>37</v>
      </c>
      <c r="W57" s="86" t="s">
        <v>35</v>
      </c>
    </row>
    <row r="58" spans="2:23">
      <c r="E58" s="86">
        <v>50</v>
      </c>
      <c r="F58" s="85" t="s">
        <v>118</v>
      </c>
      <c r="G58" s="86" t="s">
        <v>232</v>
      </c>
      <c r="H58" s="86" t="s">
        <v>117</v>
      </c>
      <c r="I58" s="85" t="s">
        <v>231</v>
      </c>
      <c r="J58" s="86" t="s">
        <v>270</v>
      </c>
      <c r="K58" s="91" t="s">
        <v>14</v>
      </c>
      <c r="L58" s="86" t="s">
        <v>37</v>
      </c>
      <c r="M58" s="86" t="s">
        <v>266</v>
      </c>
      <c r="N58" s="86" t="s">
        <v>267</v>
      </c>
      <c r="O58" s="86" t="s">
        <v>32</v>
      </c>
      <c r="P58" s="86" t="s">
        <v>32</v>
      </c>
      <c r="Q58" s="86" t="s">
        <v>267</v>
      </c>
      <c r="R58" s="86" t="s">
        <v>267</v>
      </c>
      <c r="S58" s="86" t="s">
        <v>267</v>
      </c>
      <c r="T58" s="86" t="s">
        <v>42</v>
      </c>
      <c r="U58" s="86" t="s">
        <v>37</v>
      </c>
      <c r="V58" s="86" t="s">
        <v>37</v>
      </c>
      <c r="W58" s="86" t="s">
        <v>35</v>
      </c>
    </row>
    <row r="59" spans="2:23">
      <c r="E59" s="86">
        <v>51</v>
      </c>
      <c r="F59" s="85" t="s">
        <v>86</v>
      </c>
      <c r="G59" s="86" t="s">
        <v>233</v>
      </c>
      <c r="H59" s="86" t="s">
        <v>85</v>
      </c>
      <c r="I59" s="85" t="s">
        <v>231</v>
      </c>
      <c r="J59" s="86" t="s">
        <v>271</v>
      </c>
      <c r="K59" s="91" t="s">
        <v>272</v>
      </c>
      <c r="L59" s="86" t="s">
        <v>35</v>
      </c>
      <c r="M59" s="86" t="s">
        <v>21</v>
      </c>
      <c r="N59" s="86" t="s">
        <v>32</v>
      </c>
      <c r="O59" s="86" t="s">
        <v>32</v>
      </c>
      <c r="P59" s="86" t="s">
        <v>267</v>
      </c>
      <c r="Q59" s="86" t="s">
        <v>28</v>
      </c>
      <c r="R59" s="86" t="s">
        <v>267</v>
      </c>
      <c r="S59" s="86" t="s">
        <v>267</v>
      </c>
      <c r="T59" s="86" t="s">
        <v>40</v>
      </c>
      <c r="U59" s="86" t="s">
        <v>37</v>
      </c>
      <c r="V59" s="86" t="s">
        <v>37</v>
      </c>
      <c r="W59" s="86" t="s">
        <v>35</v>
      </c>
    </row>
    <row r="60" spans="2:23">
      <c r="E60" s="86">
        <v>52</v>
      </c>
      <c r="F60" s="85" t="s">
        <v>88</v>
      </c>
      <c r="G60" s="86" t="s">
        <v>234</v>
      </c>
      <c r="H60" s="86" t="s">
        <v>85</v>
      </c>
      <c r="I60" s="85" t="s">
        <v>231</v>
      </c>
      <c r="J60" s="86" t="s">
        <v>271</v>
      </c>
      <c r="K60" s="91" t="s">
        <v>272</v>
      </c>
      <c r="L60" s="86" t="s">
        <v>37</v>
      </c>
      <c r="M60" s="86" t="s">
        <v>21</v>
      </c>
      <c r="N60" s="86" t="s">
        <v>32</v>
      </c>
      <c r="O60" s="86" t="s">
        <v>32</v>
      </c>
      <c r="P60" s="86" t="s">
        <v>267</v>
      </c>
      <c r="Q60" s="86" t="s">
        <v>28</v>
      </c>
      <c r="R60" s="86" t="s">
        <v>267</v>
      </c>
      <c r="S60" s="86" t="s">
        <v>267</v>
      </c>
      <c r="T60" s="86" t="s">
        <v>40</v>
      </c>
      <c r="U60" s="86" t="s">
        <v>37</v>
      </c>
      <c r="V60" s="86" t="s">
        <v>37</v>
      </c>
      <c r="W60" s="86" t="s">
        <v>269</v>
      </c>
    </row>
    <row r="61" spans="2:23">
      <c r="E61" s="86">
        <v>53</v>
      </c>
      <c r="F61" s="85" t="s">
        <v>89</v>
      </c>
      <c r="G61" s="86" t="s">
        <v>235</v>
      </c>
      <c r="H61" s="86" t="s">
        <v>85</v>
      </c>
      <c r="I61" s="85" t="s">
        <v>231</v>
      </c>
      <c r="J61" s="86" t="s">
        <v>270</v>
      </c>
      <c r="K61" s="91" t="s">
        <v>16</v>
      </c>
      <c r="L61" s="86" t="s">
        <v>37</v>
      </c>
      <c r="M61" s="86" t="s">
        <v>21</v>
      </c>
      <c r="N61" s="86" t="s">
        <v>32</v>
      </c>
      <c r="O61" s="86" t="s">
        <v>32</v>
      </c>
      <c r="P61" s="86" t="s">
        <v>267</v>
      </c>
      <c r="Q61" s="86" t="s">
        <v>28</v>
      </c>
      <c r="R61" s="86" t="s">
        <v>32</v>
      </c>
      <c r="S61" s="86" t="s">
        <v>32</v>
      </c>
      <c r="T61" s="86" t="s">
        <v>40</v>
      </c>
      <c r="U61" s="86" t="s">
        <v>37</v>
      </c>
      <c r="V61" s="86" t="s">
        <v>37</v>
      </c>
      <c r="W61" s="86" t="s">
        <v>269</v>
      </c>
    </row>
    <row r="62" spans="2:23">
      <c r="B62" s="26"/>
      <c r="C62" s="27"/>
      <c r="D62" s="28"/>
      <c r="E62" s="86">
        <v>54</v>
      </c>
      <c r="F62" s="85" t="s">
        <v>90</v>
      </c>
      <c r="G62" s="86" t="s">
        <v>235</v>
      </c>
      <c r="H62" s="86" t="s">
        <v>85</v>
      </c>
      <c r="I62" s="85" t="s">
        <v>231</v>
      </c>
      <c r="J62" s="86" t="s">
        <v>271</v>
      </c>
      <c r="K62" s="91" t="s">
        <v>16</v>
      </c>
      <c r="L62" s="86" t="s">
        <v>37</v>
      </c>
      <c r="M62" s="86" t="s">
        <v>21</v>
      </c>
      <c r="N62" s="86" t="s">
        <v>32</v>
      </c>
      <c r="O62" s="86" t="s">
        <v>32</v>
      </c>
      <c r="P62" s="86" t="s">
        <v>267</v>
      </c>
      <c r="Q62" s="86" t="s">
        <v>28</v>
      </c>
      <c r="R62" s="86" t="s">
        <v>32</v>
      </c>
      <c r="S62" s="86" t="s">
        <v>32</v>
      </c>
      <c r="T62" s="86" t="s">
        <v>40</v>
      </c>
      <c r="U62" s="86" t="s">
        <v>37</v>
      </c>
      <c r="V62" s="86" t="s">
        <v>37</v>
      </c>
      <c r="W62" s="86" t="s">
        <v>269</v>
      </c>
    </row>
    <row r="63" spans="2:23">
      <c r="B63" s="26"/>
      <c r="C63" s="27"/>
      <c r="D63" s="28"/>
      <c r="E63" s="86">
        <v>55</v>
      </c>
      <c r="F63" s="85" t="s">
        <v>91</v>
      </c>
      <c r="G63" s="86" t="s">
        <v>228</v>
      </c>
      <c r="H63" s="86" t="s">
        <v>85</v>
      </c>
      <c r="I63" s="85" t="s">
        <v>231</v>
      </c>
      <c r="J63" s="86" t="s">
        <v>271</v>
      </c>
      <c r="K63" s="91" t="s">
        <v>272</v>
      </c>
      <c r="L63" s="86" t="s">
        <v>35</v>
      </c>
      <c r="M63" s="86" t="s">
        <v>21</v>
      </c>
      <c r="N63" s="86" t="s">
        <v>32</v>
      </c>
      <c r="O63" s="86" t="s">
        <v>32</v>
      </c>
      <c r="P63" s="86" t="s">
        <v>267</v>
      </c>
      <c r="Q63" s="86" t="s">
        <v>28</v>
      </c>
      <c r="R63" s="86" t="s">
        <v>267</v>
      </c>
      <c r="S63" s="86" t="s">
        <v>267</v>
      </c>
      <c r="T63" s="86" t="s">
        <v>40</v>
      </c>
      <c r="U63" s="86" t="s">
        <v>37</v>
      </c>
      <c r="V63" s="86" t="s">
        <v>37</v>
      </c>
      <c r="W63" s="86" t="s">
        <v>35</v>
      </c>
    </row>
    <row r="64" spans="2:23">
      <c r="B64" s="26"/>
      <c r="C64" s="27"/>
      <c r="D64" s="28"/>
      <c r="E64" s="86">
        <v>56</v>
      </c>
      <c r="F64" s="85" t="s">
        <v>126</v>
      </c>
      <c r="G64" s="86" t="s">
        <v>236</v>
      </c>
      <c r="H64" s="86" t="s">
        <v>125</v>
      </c>
      <c r="I64" s="85" t="s">
        <v>231</v>
      </c>
      <c r="J64" s="86" t="s">
        <v>270</v>
      </c>
      <c r="K64" s="91" t="s">
        <v>16</v>
      </c>
      <c r="L64" s="86" t="s">
        <v>37</v>
      </c>
      <c r="M64" s="86" t="s">
        <v>21</v>
      </c>
      <c r="N64" s="86" t="s">
        <v>32</v>
      </c>
      <c r="O64" s="86" t="s">
        <v>32</v>
      </c>
      <c r="P64" s="86" t="s">
        <v>32</v>
      </c>
      <c r="Q64" s="86" t="s">
        <v>28</v>
      </c>
      <c r="R64" s="86" t="s">
        <v>32</v>
      </c>
      <c r="S64" s="86" t="s">
        <v>32</v>
      </c>
      <c r="T64" s="86" t="s">
        <v>40</v>
      </c>
      <c r="U64" s="86" t="s">
        <v>37</v>
      </c>
      <c r="V64" s="86" t="s">
        <v>37</v>
      </c>
      <c r="W64" s="86" t="s">
        <v>269</v>
      </c>
    </row>
    <row r="65" spans="2:23">
      <c r="B65" s="26"/>
      <c r="C65" s="27"/>
      <c r="D65" s="28"/>
      <c r="E65" s="86">
        <v>57</v>
      </c>
      <c r="F65" s="85" t="s">
        <v>123</v>
      </c>
      <c r="G65" s="86" t="s">
        <v>206</v>
      </c>
      <c r="H65" s="86" t="s">
        <v>120</v>
      </c>
      <c r="I65" s="85" t="s">
        <v>231</v>
      </c>
      <c r="J65" s="86" t="s">
        <v>271</v>
      </c>
      <c r="K65" s="91" t="s">
        <v>272</v>
      </c>
      <c r="L65" s="86" t="s">
        <v>35</v>
      </c>
      <c r="M65" s="86" t="s">
        <v>21</v>
      </c>
      <c r="N65" s="86" t="s">
        <v>32</v>
      </c>
      <c r="O65" s="86" t="s">
        <v>32</v>
      </c>
      <c r="P65" s="86" t="s">
        <v>28</v>
      </c>
      <c r="Q65" s="86" t="s">
        <v>28</v>
      </c>
      <c r="R65" s="86" t="s">
        <v>267</v>
      </c>
      <c r="S65" s="86" t="s">
        <v>267</v>
      </c>
      <c r="T65" s="86" t="s">
        <v>42</v>
      </c>
      <c r="U65" s="86" t="s">
        <v>35</v>
      </c>
      <c r="V65" s="86" t="s">
        <v>35</v>
      </c>
      <c r="W65" s="86" t="s">
        <v>35</v>
      </c>
    </row>
    <row r="66" spans="2:23">
      <c r="B66" s="26"/>
      <c r="C66" s="27"/>
      <c r="D66" s="28"/>
      <c r="E66" s="86">
        <v>58</v>
      </c>
      <c r="F66" s="85" t="s">
        <v>121</v>
      </c>
      <c r="G66" s="86" t="s">
        <v>237</v>
      </c>
      <c r="H66" s="86" t="s">
        <v>120</v>
      </c>
      <c r="I66" s="85" t="s">
        <v>231</v>
      </c>
      <c r="J66" s="86" t="s">
        <v>271</v>
      </c>
      <c r="K66" s="91" t="s">
        <v>272</v>
      </c>
      <c r="L66" s="86" t="s">
        <v>35</v>
      </c>
      <c r="M66" s="86" t="s">
        <v>21</v>
      </c>
      <c r="N66" s="86" t="s">
        <v>32</v>
      </c>
      <c r="O66" s="86" t="s">
        <v>32</v>
      </c>
      <c r="P66" s="86" t="s">
        <v>28</v>
      </c>
      <c r="Q66" s="86" t="s">
        <v>28</v>
      </c>
      <c r="R66" s="86" t="s">
        <v>267</v>
      </c>
      <c r="S66" s="86" t="s">
        <v>267</v>
      </c>
      <c r="T66" s="86" t="s">
        <v>42</v>
      </c>
      <c r="U66" s="86" t="s">
        <v>35</v>
      </c>
      <c r="V66" s="86" t="s">
        <v>35</v>
      </c>
      <c r="W66" s="86" t="s">
        <v>35</v>
      </c>
    </row>
    <row r="67" spans="2:23">
      <c r="E67" s="86">
        <v>59</v>
      </c>
      <c r="F67" s="85" t="s">
        <v>122</v>
      </c>
      <c r="G67" s="86" t="s">
        <v>238</v>
      </c>
      <c r="H67" s="86" t="s">
        <v>120</v>
      </c>
      <c r="I67" s="85" t="s">
        <v>231</v>
      </c>
      <c r="J67" s="86" t="s">
        <v>11</v>
      </c>
      <c r="K67" s="91" t="s">
        <v>272</v>
      </c>
      <c r="L67" s="86" t="s">
        <v>35</v>
      </c>
      <c r="M67" s="86" t="s">
        <v>21</v>
      </c>
      <c r="N67" s="86" t="s">
        <v>32</v>
      </c>
      <c r="O67" s="86" t="s">
        <v>32</v>
      </c>
      <c r="P67" s="86" t="s">
        <v>28</v>
      </c>
      <c r="Q67" s="86" t="s">
        <v>28</v>
      </c>
      <c r="R67" s="86" t="s">
        <v>267</v>
      </c>
      <c r="S67" s="86" t="s">
        <v>267</v>
      </c>
      <c r="T67" s="86" t="s">
        <v>42</v>
      </c>
      <c r="U67" s="86" t="s">
        <v>35</v>
      </c>
      <c r="V67" s="86" t="s">
        <v>35</v>
      </c>
      <c r="W67" s="86" t="s">
        <v>35</v>
      </c>
    </row>
    <row r="68" spans="2:23">
      <c r="E68" s="86">
        <v>60</v>
      </c>
      <c r="F68" s="85" t="s">
        <v>124</v>
      </c>
      <c r="G68" s="86" t="s">
        <v>239</v>
      </c>
      <c r="H68" s="86" t="s">
        <v>120</v>
      </c>
      <c r="I68" s="85" t="s">
        <v>231</v>
      </c>
      <c r="J68" s="86" t="s">
        <v>11</v>
      </c>
      <c r="K68" s="91" t="s">
        <v>14</v>
      </c>
      <c r="L68" s="86" t="s">
        <v>35</v>
      </c>
      <c r="M68" s="86" t="s">
        <v>21</v>
      </c>
      <c r="N68" s="86" t="s">
        <v>32</v>
      </c>
      <c r="O68" s="86" t="s">
        <v>267</v>
      </c>
      <c r="P68" s="86" t="s">
        <v>267</v>
      </c>
      <c r="Q68" s="86" t="s">
        <v>267</v>
      </c>
      <c r="R68" s="86" t="s">
        <v>267</v>
      </c>
      <c r="S68" s="86" t="s">
        <v>267</v>
      </c>
      <c r="T68" s="86" t="s">
        <v>44</v>
      </c>
      <c r="U68" s="86" t="s">
        <v>35</v>
      </c>
      <c r="V68" s="86" t="s">
        <v>35</v>
      </c>
      <c r="W68" s="86" t="s">
        <v>35</v>
      </c>
    </row>
    <row r="69" spans="2:23">
      <c r="E69" s="86">
        <v>61</v>
      </c>
      <c r="F69" s="85" t="s">
        <v>93</v>
      </c>
      <c r="G69" s="86" t="s">
        <v>219</v>
      </c>
      <c r="H69" s="86" t="s">
        <v>92</v>
      </c>
      <c r="I69" s="85" t="s">
        <v>231</v>
      </c>
      <c r="J69" s="86" t="s">
        <v>271</v>
      </c>
      <c r="K69" s="91" t="s">
        <v>16</v>
      </c>
      <c r="L69" s="86" t="s">
        <v>37</v>
      </c>
      <c r="M69" s="86" t="s">
        <v>21</v>
      </c>
      <c r="N69" s="86" t="s">
        <v>32</v>
      </c>
      <c r="O69" s="86" t="s">
        <v>32</v>
      </c>
      <c r="P69" s="86" t="s">
        <v>267</v>
      </c>
      <c r="Q69" s="86" t="s">
        <v>32</v>
      </c>
      <c r="R69" s="86" t="s">
        <v>32</v>
      </c>
      <c r="S69" s="86" t="s">
        <v>32</v>
      </c>
      <c r="T69" s="86" t="s">
        <v>40</v>
      </c>
      <c r="U69" s="86" t="s">
        <v>37</v>
      </c>
      <c r="V69" s="86" t="s">
        <v>37</v>
      </c>
      <c r="W69" s="86" t="s">
        <v>269</v>
      </c>
    </row>
    <row r="70" spans="2:23">
      <c r="E70" s="86">
        <v>62</v>
      </c>
      <c r="F70" s="85" t="s">
        <v>94</v>
      </c>
      <c r="G70" s="86" t="s">
        <v>219</v>
      </c>
      <c r="H70" s="86" t="s">
        <v>92</v>
      </c>
      <c r="I70" s="85" t="s">
        <v>231</v>
      </c>
      <c r="J70" s="86" t="s">
        <v>271</v>
      </c>
      <c r="K70" s="91" t="s">
        <v>16</v>
      </c>
      <c r="L70" s="86" t="s">
        <v>37</v>
      </c>
      <c r="M70" s="86" t="s">
        <v>21</v>
      </c>
      <c r="N70" s="86" t="s">
        <v>32</v>
      </c>
      <c r="O70" s="86" t="s">
        <v>32</v>
      </c>
      <c r="P70" s="86" t="s">
        <v>267</v>
      </c>
      <c r="Q70" s="86" t="s">
        <v>32</v>
      </c>
      <c r="R70" s="86" t="s">
        <v>32</v>
      </c>
      <c r="S70" s="86" t="s">
        <v>32</v>
      </c>
      <c r="T70" s="86" t="s">
        <v>40</v>
      </c>
      <c r="U70" s="86" t="s">
        <v>37</v>
      </c>
      <c r="V70" s="86" t="s">
        <v>37</v>
      </c>
      <c r="W70" s="86" t="s">
        <v>269</v>
      </c>
    </row>
    <row r="71" spans="2:23">
      <c r="E71" s="86">
        <v>63</v>
      </c>
      <c r="F71" s="85" t="s">
        <v>95</v>
      </c>
      <c r="G71" s="86" t="s">
        <v>221</v>
      </c>
      <c r="H71" s="86" t="s">
        <v>92</v>
      </c>
      <c r="I71" s="85" t="s">
        <v>231</v>
      </c>
      <c r="J71" s="86" t="s">
        <v>271</v>
      </c>
      <c r="K71" s="91" t="s">
        <v>16</v>
      </c>
      <c r="L71" s="86" t="s">
        <v>37</v>
      </c>
      <c r="M71" s="86" t="s">
        <v>21</v>
      </c>
      <c r="N71" s="86" t="s">
        <v>32</v>
      </c>
      <c r="O71" s="86" t="s">
        <v>32</v>
      </c>
      <c r="P71" s="86" t="s">
        <v>267</v>
      </c>
      <c r="Q71" s="86" t="s">
        <v>267</v>
      </c>
      <c r="R71" s="86" t="s">
        <v>32</v>
      </c>
      <c r="S71" s="86" t="s">
        <v>32</v>
      </c>
      <c r="T71" s="86" t="s">
        <v>40</v>
      </c>
      <c r="U71" s="86" t="s">
        <v>37</v>
      </c>
      <c r="V71" s="86" t="s">
        <v>37</v>
      </c>
      <c r="W71" s="86" t="s">
        <v>269</v>
      </c>
    </row>
    <row r="72" spans="2:23">
      <c r="E72" s="86">
        <v>64</v>
      </c>
      <c r="F72" s="85" t="s">
        <v>98</v>
      </c>
      <c r="G72" s="86" t="s">
        <v>240</v>
      </c>
      <c r="H72" s="86" t="s">
        <v>97</v>
      </c>
      <c r="I72" s="85" t="s">
        <v>231</v>
      </c>
      <c r="J72" s="86" t="s">
        <v>271</v>
      </c>
      <c r="K72" s="91" t="s">
        <v>272</v>
      </c>
      <c r="L72" s="86" t="s">
        <v>35</v>
      </c>
      <c r="M72" s="86" t="s">
        <v>21</v>
      </c>
      <c r="N72" s="86" t="s">
        <v>32</v>
      </c>
      <c r="O72" s="86" t="s">
        <v>32</v>
      </c>
      <c r="P72" s="86" t="s">
        <v>32</v>
      </c>
      <c r="Q72" s="86" t="s">
        <v>267</v>
      </c>
      <c r="R72" s="86" t="s">
        <v>32</v>
      </c>
      <c r="S72" s="86" t="s">
        <v>32</v>
      </c>
      <c r="T72" s="86" t="s">
        <v>40</v>
      </c>
      <c r="U72" s="86" t="s">
        <v>37</v>
      </c>
      <c r="V72" s="86" t="s">
        <v>37</v>
      </c>
      <c r="W72" s="86" t="s">
        <v>269</v>
      </c>
    </row>
    <row r="73" spans="2:23">
      <c r="E73" s="86">
        <v>65</v>
      </c>
      <c r="F73" s="85" t="s">
        <v>99</v>
      </c>
      <c r="G73" s="86" t="s">
        <v>240</v>
      </c>
      <c r="H73" s="86" t="s">
        <v>97</v>
      </c>
      <c r="I73" s="85" t="s">
        <v>231</v>
      </c>
      <c r="J73" s="86" t="s">
        <v>271</v>
      </c>
      <c r="K73" s="91" t="s">
        <v>16</v>
      </c>
      <c r="L73" s="86" t="s">
        <v>37</v>
      </c>
      <c r="M73" s="86" t="s">
        <v>21</v>
      </c>
      <c r="N73" s="86" t="s">
        <v>32</v>
      </c>
      <c r="O73" s="86" t="s">
        <v>32</v>
      </c>
      <c r="P73" s="86" t="s">
        <v>32</v>
      </c>
      <c r="Q73" s="86" t="s">
        <v>267</v>
      </c>
      <c r="R73" s="86" t="s">
        <v>32</v>
      </c>
      <c r="S73" s="86" t="s">
        <v>32</v>
      </c>
      <c r="T73" s="86" t="s">
        <v>40</v>
      </c>
      <c r="U73" s="86" t="s">
        <v>37</v>
      </c>
      <c r="V73" s="86" t="s">
        <v>37</v>
      </c>
      <c r="W73" s="86" t="s">
        <v>269</v>
      </c>
    </row>
    <row r="74" spans="2:23">
      <c r="E74" s="86">
        <v>66</v>
      </c>
      <c r="F74" s="85" t="s">
        <v>100</v>
      </c>
      <c r="G74" s="86" t="s">
        <v>240</v>
      </c>
      <c r="H74" s="86" t="s">
        <v>97</v>
      </c>
      <c r="I74" s="85" t="s">
        <v>231</v>
      </c>
      <c r="J74" s="86" t="s">
        <v>271</v>
      </c>
      <c r="K74" s="91" t="s">
        <v>272</v>
      </c>
      <c r="L74" s="86" t="s">
        <v>35</v>
      </c>
      <c r="M74" s="86" t="s">
        <v>21</v>
      </c>
      <c r="N74" s="86" t="s">
        <v>32</v>
      </c>
      <c r="O74" s="86" t="s">
        <v>32</v>
      </c>
      <c r="P74" s="86" t="s">
        <v>32</v>
      </c>
      <c r="Q74" s="86" t="s">
        <v>267</v>
      </c>
      <c r="R74" s="86" t="s">
        <v>32</v>
      </c>
      <c r="S74" s="86" t="s">
        <v>32</v>
      </c>
      <c r="T74" s="86" t="s">
        <v>40</v>
      </c>
      <c r="U74" s="86" t="s">
        <v>37</v>
      </c>
      <c r="V74" s="86" t="s">
        <v>37</v>
      </c>
      <c r="W74" s="86" t="s">
        <v>269</v>
      </c>
    </row>
    <row r="75" spans="2:23">
      <c r="E75" s="86">
        <v>67</v>
      </c>
      <c r="F75" s="85" t="s">
        <v>101</v>
      </c>
      <c r="G75" s="86" t="s">
        <v>240</v>
      </c>
      <c r="H75" s="86" t="s">
        <v>97</v>
      </c>
      <c r="I75" s="85" t="s">
        <v>231</v>
      </c>
      <c r="J75" s="86" t="s">
        <v>271</v>
      </c>
      <c r="K75" s="91" t="s">
        <v>272</v>
      </c>
      <c r="L75" s="86" t="s">
        <v>35</v>
      </c>
      <c r="M75" s="86" t="s">
        <v>21</v>
      </c>
      <c r="N75" s="86" t="s">
        <v>32</v>
      </c>
      <c r="O75" s="86" t="s">
        <v>32</v>
      </c>
      <c r="P75" s="86" t="s">
        <v>32</v>
      </c>
      <c r="Q75" s="86" t="s">
        <v>267</v>
      </c>
      <c r="R75" s="86" t="s">
        <v>32</v>
      </c>
      <c r="S75" s="86" t="s">
        <v>32</v>
      </c>
      <c r="T75" s="86" t="s">
        <v>44</v>
      </c>
      <c r="U75" s="86" t="s">
        <v>37</v>
      </c>
      <c r="V75" s="86" t="s">
        <v>37</v>
      </c>
      <c r="W75" s="86" t="s">
        <v>269</v>
      </c>
    </row>
    <row r="76" spans="2:23">
      <c r="E76" s="86">
        <v>68</v>
      </c>
      <c r="F76" s="85" t="s">
        <v>102</v>
      </c>
      <c r="G76" s="86" t="s">
        <v>240</v>
      </c>
      <c r="H76" s="86" t="s">
        <v>97</v>
      </c>
      <c r="I76" s="85" t="s">
        <v>231</v>
      </c>
      <c r="J76" s="86" t="s">
        <v>11</v>
      </c>
      <c r="K76" s="91" t="s">
        <v>272</v>
      </c>
      <c r="L76" s="86" t="s">
        <v>35</v>
      </c>
      <c r="M76" s="86" t="s">
        <v>21</v>
      </c>
      <c r="N76" s="86" t="s">
        <v>32</v>
      </c>
      <c r="O76" s="86" t="s">
        <v>32</v>
      </c>
      <c r="P76" s="86" t="s">
        <v>32</v>
      </c>
      <c r="Q76" s="86" t="s">
        <v>267</v>
      </c>
      <c r="R76" s="86" t="s">
        <v>32</v>
      </c>
      <c r="S76" s="86" t="s">
        <v>32</v>
      </c>
      <c r="T76" s="86" t="s">
        <v>42</v>
      </c>
      <c r="U76" s="86" t="s">
        <v>268</v>
      </c>
      <c r="V76" s="86" t="s">
        <v>37</v>
      </c>
      <c r="W76" s="86" t="s">
        <v>269</v>
      </c>
    </row>
    <row r="77" spans="2:23">
      <c r="E77" s="86">
        <v>69</v>
      </c>
      <c r="F77" s="85" t="s">
        <v>103</v>
      </c>
      <c r="G77" s="86" t="s">
        <v>240</v>
      </c>
      <c r="H77" s="86" t="s">
        <v>97</v>
      </c>
      <c r="I77" s="85" t="s">
        <v>231</v>
      </c>
      <c r="J77" s="86" t="s">
        <v>11</v>
      </c>
      <c r="K77" s="91" t="s">
        <v>272</v>
      </c>
      <c r="L77" s="86" t="s">
        <v>35</v>
      </c>
      <c r="M77" s="86" t="s">
        <v>21</v>
      </c>
      <c r="N77" s="86" t="s">
        <v>32</v>
      </c>
      <c r="O77" s="86" t="s">
        <v>32</v>
      </c>
      <c r="P77" s="86" t="s">
        <v>32</v>
      </c>
      <c r="Q77" s="86" t="s">
        <v>267</v>
      </c>
      <c r="R77" s="86" t="s">
        <v>32</v>
      </c>
      <c r="S77" s="86" t="s">
        <v>32</v>
      </c>
      <c r="T77" s="86" t="s">
        <v>42</v>
      </c>
      <c r="U77" s="86" t="s">
        <v>268</v>
      </c>
      <c r="V77" s="86" t="s">
        <v>37</v>
      </c>
      <c r="W77" s="86" t="s">
        <v>269</v>
      </c>
    </row>
    <row r="78" spans="2:23">
      <c r="E78" s="86">
        <v>70</v>
      </c>
      <c r="F78" s="85" t="s">
        <v>104</v>
      </c>
      <c r="G78" s="86" t="s">
        <v>240</v>
      </c>
      <c r="H78" s="86" t="s">
        <v>97</v>
      </c>
      <c r="I78" s="85" t="s">
        <v>231</v>
      </c>
      <c r="J78" s="86" t="s">
        <v>11</v>
      </c>
      <c r="K78" s="91" t="s">
        <v>16</v>
      </c>
      <c r="L78" s="86" t="s">
        <v>37</v>
      </c>
      <c r="M78" s="86" t="s">
        <v>21</v>
      </c>
      <c r="N78" s="86" t="s">
        <v>32</v>
      </c>
      <c r="O78" s="86" t="s">
        <v>32</v>
      </c>
      <c r="P78" s="86" t="s">
        <v>32</v>
      </c>
      <c r="Q78" s="86" t="s">
        <v>267</v>
      </c>
      <c r="R78" s="86" t="s">
        <v>32</v>
      </c>
      <c r="S78" s="86" t="s">
        <v>32</v>
      </c>
      <c r="T78" s="86" t="s">
        <v>44</v>
      </c>
      <c r="U78" s="86" t="s">
        <v>268</v>
      </c>
      <c r="V78" s="86" t="s">
        <v>37</v>
      </c>
      <c r="W78" s="86" t="s">
        <v>269</v>
      </c>
    </row>
    <row r="79" spans="2:23">
      <c r="E79" s="86">
        <v>71</v>
      </c>
      <c r="F79" s="85" t="s">
        <v>106</v>
      </c>
      <c r="G79" s="86" t="s">
        <v>241</v>
      </c>
      <c r="H79" s="86" t="s">
        <v>105</v>
      </c>
      <c r="I79" s="85" t="s">
        <v>231</v>
      </c>
      <c r="J79" s="86" t="s">
        <v>11</v>
      </c>
      <c r="K79" s="91" t="s">
        <v>272</v>
      </c>
      <c r="L79" s="86" t="s">
        <v>35</v>
      </c>
      <c r="M79" s="86" t="s">
        <v>266</v>
      </c>
      <c r="N79" s="86" t="s">
        <v>32</v>
      </c>
      <c r="O79" s="86" t="s">
        <v>28</v>
      </c>
      <c r="P79" s="86" t="s">
        <v>28</v>
      </c>
      <c r="Q79" s="86" t="s">
        <v>28</v>
      </c>
      <c r="R79" s="86" t="s">
        <v>28</v>
      </c>
      <c r="S79" s="86" t="s">
        <v>28</v>
      </c>
      <c r="T79" s="86" t="s">
        <v>42</v>
      </c>
      <c r="U79" s="86" t="s">
        <v>35</v>
      </c>
      <c r="V79" s="86" t="s">
        <v>268</v>
      </c>
      <c r="W79" s="86" t="s">
        <v>35</v>
      </c>
    </row>
    <row r="80" spans="2:23">
      <c r="E80" s="86">
        <v>72</v>
      </c>
      <c r="F80" s="85" t="s">
        <v>110</v>
      </c>
      <c r="G80" s="86" t="s">
        <v>242</v>
      </c>
      <c r="H80" s="86" t="s">
        <v>107</v>
      </c>
      <c r="I80" s="85" t="s">
        <v>231</v>
      </c>
      <c r="J80" s="86" t="s">
        <v>11</v>
      </c>
      <c r="K80" s="91" t="s">
        <v>272</v>
      </c>
      <c r="L80" s="86" t="s">
        <v>35</v>
      </c>
      <c r="M80" s="86" t="s">
        <v>21</v>
      </c>
      <c r="N80" s="86" t="s">
        <v>32</v>
      </c>
      <c r="O80" s="86" t="s">
        <v>267</v>
      </c>
      <c r="P80" s="86" t="s">
        <v>28</v>
      </c>
      <c r="Q80" s="86" t="s">
        <v>267</v>
      </c>
      <c r="R80" s="86" t="s">
        <v>267</v>
      </c>
      <c r="S80" s="86" t="s">
        <v>267</v>
      </c>
      <c r="T80" s="86" t="s">
        <v>40</v>
      </c>
      <c r="U80" s="86" t="s">
        <v>37</v>
      </c>
      <c r="V80" s="86" t="s">
        <v>37</v>
      </c>
      <c r="W80" s="86" t="s">
        <v>35</v>
      </c>
    </row>
    <row r="81" spans="2:23">
      <c r="E81" s="86">
        <v>73</v>
      </c>
      <c r="F81" s="85" t="s">
        <v>109</v>
      </c>
      <c r="G81" s="86" t="s">
        <v>224</v>
      </c>
      <c r="H81" s="86" t="s">
        <v>107</v>
      </c>
      <c r="I81" s="85" t="s">
        <v>231</v>
      </c>
      <c r="J81" s="86" t="s">
        <v>11</v>
      </c>
      <c r="K81" s="91" t="s">
        <v>272</v>
      </c>
      <c r="L81" s="86" t="s">
        <v>35</v>
      </c>
      <c r="M81" s="86" t="s">
        <v>21</v>
      </c>
      <c r="N81" s="86" t="s">
        <v>32</v>
      </c>
      <c r="O81" s="86" t="s">
        <v>267</v>
      </c>
      <c r="P81" s="86" t="s">
        <v>28</v>
      </c>
      <c r="Q81" s="86" t="s">
        <v>28</v>
      </c>
      <c r="R81" s="86" t="s">
        <v>267</v>
      </c>
      <c r="S81" s="86" t="s">
        <v>267</v>
      </c>
      <c r="T81" s="86" t="s">
        <v>44</v>
      </c>
      <c r="U81" s="86" t="s">
        <v>268</v>
      </c>
      <c r="V81" s="86" t="s">
        <v>268</v>
      </c>
      <c r="W81" s="86" t="s">
        <v>35</v>
      </c>
    </row>
    <row r="82" spans="2:23">
      <c r="E82" s="86">
        <v>74</v>
      </c>
      <c r="F82" s="85" t="s">
        <v>108</v>
      </c>
      <c r="G82" s="86" t="s">
        <v>243</v>
      </c>
      <c r="H82" s="86" t="s">
        <v>107</v>
      </c>
      <c r="I82" s="85" t="s">
        <v>231</v>
      </c>
      <c r="J82" s="86" t="s">
        <v>11</v>
      </c>
      <c r="K82" s="91" t="s">
        <v>272</v>
      </c>
      <c r="L82" s="86" t="s">
        <v>35</v>
      </c>
      <c r="M82" s="86" t="s">
        <v>21</v>
      </c>
      <c r="N82" s="86" t="s">
        <v>32</v>
      </c>
      <c r="O82" s="86" t="s">
        <v>267</v>
      </c>
      <c r="P82" s="86" t="s">
        <v>267</v>
      </c>
      <c r="Q82" s="86" t="s">
        <v>267</v>
      </c>
      <c r="R82" s="86" t="s">
        <v>267</v>
      </c>
      <c r="S82" s="86" t="s">
        <v>267</v>
      </c>
      <c r="T82" s="86" t="s">
        <v>40</v>
      </c>
      <c r="U82" s="86" t="s">
        <v>37</v>
      </c>
      <c r="V82" s="86" t="s">
        <v>37</v>
      </c>
      <c r="W82" s="86" t="s">
        <v>269</v>
      </c>
    </row>
    <row r="83" spans="2:23">
      <c r="E83" s="86">
        <v>75</v>
      </c>
      <c r="F83" s="85" t="s">
        <v>112</v>
      </c>
      <c r="G83" s="86" t="s">
        <v>226</v>
      </c>
      <c r="H83" s="86" t="s">
        <v>111</v>
      </c>
      <c r="I83" s="85" t="s">
        <v>231</v>
      </c>
      <c r="J83" s="86" t="s">
        <v>271</v>
      </c>
      <c r="K83" s="91" t="s">
        <v>272</v>
      </c>
      <c r="L83" s="86" t="s">
        <v>35</v>
      </c>
      <c r="M83" s="86" t="s">
        <v>21</v>
      </c>
      <c r="N83" s="86" t="s">
        <v>32</v>
      </c>
      <c r="O83" s="86" t="s">
        <v>32</v>
      </c>
      <c r="P83" s="86" t="s">
        <v>267</v>
      </c>
      <c r="Q83" s="86" t="s">
        <v>28</v>
      </c>
      <c r="R83" s="86" t="s">
        <v>32</v>
      </c>
      <c r="S83" s="86" t="s">
        <v>32</v>
      </c>
      <c r="T83" s="86" t="s">
        <v>40</v>
      </c>
      <c r="U83" s="86" t="s">
        <v>37</v>
      </c>
      <c r="V83" s="86" t="s">
        <v>37</v>
      </c>
      <c r="W83" s="86" t="s">
        <v>269</v>
      </c>
    </row>
    <row r="84" spans="2:23">
      <c r="E84" s="86">
        <v>76</v>
      </c>
      <c r="F84" s="85" t="s">
        <v>113</v>
      </c>
      <c r="G84" s="86" t="s">
        <v>244</v>
      </c>
      <c r="H84" s="86" t="s">
        <v>111</v>
      </c>
      <c r="I84" s="85" t="s">
        <v>231</v>
      </c>
      <c r="J84" s="86" t="s">
        <v>271</v>
      </c>
      <c r="K84" s="91" t="s">
        <v>272</v>
      </c>
      <c r="L84" s="86" t="s">
        <v>35</v>
      </c>
      <c r="M84" s="86" t="s">
        <v>21</v>
      </c>
      <c r="N84" s="86" t="s">
        <v>32</v>
      </c>
      <c r="O84" s="86" t="s">
        <v>32</v>
      </c>
      <c r="P84" s="86" t="s">
        <v>28</v>
      </c>
      <c r="Q84" s="86" t="s">
        <v>28</v>
      </c>
      <c r="R84" s="86" t="s">
        <v>28</v>
      </c>
      <c r="S84" s="86" t="s">
        <v>28</v>
      </c>
      <c r="T84" s="86" t="s">
        <v>40</v>
      </c>
      <c r="U84" s="86" t="s">
        <v>37</v>
      </c>
      <c r="V84" s="86" t="s">
        <v>37</v>
      </c>
      <c r="W84" s="86" t="s">
        <v>35</v>
      </c>
    </row>
    <row r="85" spans="2:23">
      <c r="E85" s="86">
        <v>77</v>
      </c>
      <c r="F85" s="85" t="s">
        <v>114</v>
      </c>
      <c r="G85" s="86" t="s">
        <v>244</v>
      </c>
      <c r="H85" s="86" t="s">
        <v>111</v>
      </c>
      <c r="I85" s="85" t="s">
        <v>231</v>
      </c>
      <c r="J85" s="86" t="s">
        <v>271</v>
      </c>
      <c r="K85" s="91" t="s">
        <v>272</v>
      </c>
      <c r="L85" s="86" t="s">
        <v>35</v>
      </c>
      <c r="M85" s="86" t="s">
        <v>21</v>
      </c>
      <c r="N85" s="86" t="s">
        <v>32</v>
      </c>
      <c r="O85" s="86" t="s">
        <v>32</v>
      </c>
      <c r="P85" s="86" t="s">
        <v>267</v>
      </c>
      <c r="Q85" s="86" t="s">
        <v>28</v>
      </c>
      <c r="R85" s="86" t="s">
        <v>267</v>
      </c>
      <c r="S85" s="86" t="s">
        <v>32</v>
      </c>
      <c r="T85" s="86" t="s">
        <v>42</v>
      </c>
      <c r="U85" s="86" t="s">
        <v>37</v>
      </c>
      <c r="V85" s="86" t="s">
        <v>37</v>
      </c>
      <c r="W85" s="86" t="s">
        <v>35</v>
      </c>
    </row>
    <row r="86" spans="2:23">
      <c r="E86" s="86">
        <v>78</v>
      </c>
      <c r="F86" s="85" t="s">
        <v>115</v>
      </c>
      <c r="G86" s="86" t="s">
        <v>245</v>
      </c>
      <c r="H86" s="86" t="s">
        <v>111</v>
      </c>
      <c r="I86" s="85" t="s">
        <v>231</v>
      </c>
      <c r="J86" s="86" t="s">
        <v>11</v>
      </c>
      <c r="K86" s="91" t="s">
        <v>272</v>
      </c>
      <c r="L86" s="86" t="s">
        <v>35</v>
      </c>
      <c r="M86" s="86" t="s">
        <v>21</v>
      </c>
      <c r="N86" s="86" t="s">
        <v>32</v>
      </c>
      <c r="O86" s="86" t="s">
        <v>267</v>
      </c>
      <c r="P86" s="86" t="s">
        <v>28</v>
      </c>
      <c r="Q86" s="86" t="s">
        <v>28</v>
      </c>
      <c r="R86" s="86" t="s">
        <v>28</v>
      </c>
      <c r="S86" s="86" t="s">
        <v>28</v>
      </c>
      <c r="T86" s="86" t="s">
        <v>40</v>
      </c>
      <c r="U86" s="86" t="s">
        <v>35</v>
      </c>
      <c r="V86" s="86" t="s">
        <v>37</v>
      </c>
      <c r="W86" s="86" t="s">
        <v>35</v>
      </c>
    </row>
    <row r="87" spans="2:23">
      <c r="E87" s="86">
        <v>79</v>
      </c>
      <c r="F87" s="85" t="s">
        <v>116</v>
      </c>
      <c r="G87" s="86" t="s">
        <v>245</v>
      </c>
      <c r="H87" s="86" t="s">
        <v>111</v>
      </c>
      <c r="I87" s="85" t="s">
        <v>231</v>
      </c>
      <c r="J87" s="86" t="s">
        <v>11</v>
      </c>
      <c r="K87" s="91" t="s">
        <v>272</v>
      </c>
      <c r="L87" s="86" t="s">
        <v>35</v>
      </c>
      <c r="M87" s="86" t="s">
        <v>21</v>
      </c>
      <c r="N87" s="86" t="s">
        <v>32</v>
      </c>
      <c r="O87" s="86" t="s">
        <v>267</v>
      </c>
      <c r="P87" s="86" t="s">
        <v>28</v>
      </c>
      <c r="Q87" s="86" t="s">
        <v>28</v>
      </c>
      <c r="R87" s="86" t="s">
        <v>267</v>
      </c>
      <c r="S87" s="86" t="s">
        <v>32</v>
      </c>
      <c r="T87" s="86" t="s">
        <v>40</v>
      </c>
      <c r="U87" s="86" t="s">
        <v>35</v>
      </c>
      <c r="V87" s="86" t="s">
        <v>37</v>
      </c>
      <c r="W87" s="86" t="s">
        <v>35</v>
      </c>
    </row>
    <row r="88" spans="2:23">
      <c r="E88" s="86">
        <v>80</v>
      </c>
      <c r="F88" s="85" t="s">
        <v>87</v>
      </c>
      <c r="G88" s="86" t="s">
        <v>228</v>
      </c>
      <c r="H88" s="86" t="s">
        <v>85</v>
      </c>
      <c r="I88" s="85" t="s">
        <v>231</v>
      </c>
      <c r="J88" s="86" t="s">
        <v>271</v>
      </c>
      <c r="K88" s="91" t="s">
        <v>272</v>
      </c>
      <c r="L88" s="86" t="s">
        <v>35</v>
      </c>
      <c r="M88" s="86" t="s">
        <v>21</v>
      </c>
      <c r="N88" s="86" t="s">
        <v>32</v>
      </c>
      <c r="O88" s="86" t="s">
        <v>32</v>
      </c>
      <c r="P88" s="86" t="s">
        <v>267</v>
      </c>
      <c r="Q88" s="86" t="s">
        <v>28</v>
      </c>
      <c r="R88" s="86" t="s">
        <v>267</v>
      </c>
      <c r="S88" s="86" t="s">
        <v>267</v>
      </c>
      <c r="T88" s="86" t="s">
        <v>40</v>
      </c>
      <c r="U88" s="86" t="s">
        <v>37</v>
      </c>
      <c r="V88" s="86" t="s">
        <v>37</v>
      </c>
      <c r="W88" s="86"/>
    </row>
    <row r="89" spans="2:23" ht="15">
      <c r="B89"/>
      <c r="C89"/>
      <c r="D89"/>
      <c r="E89" s="86">
        <v>81</v>
      </c>
      <c r="F89" s="85" t="s">
        <v>96</v>
      </c>
      <c r="G89" s="86" t="s">
        <v>220</v>
      </c>
      <c r="H89" s="86" t="s">
        <v>92</v>
      </c>
      <c r="I89" s="85" t="s">
        <v>231</v>
      </c>
      <c r="J89" s="86" t="s">
        <v>271</v>
      </c>
      <c r="K89" s="91" t="s">
        <v>272</v>
      </c>
      <c r="L89" s="86" t="s">
        <v>37</v>
      </c>
      <c r="M89" s="86" t="s">
        <v>21</v>
      </c>
      <c r="N89" s="86" t="s">
        <v>32</v>
      </c>
      <c r="O89" s="86" t="s">
        <v>32</v>
      </c>
      <c r="P89" s="86" t="s">
        <v>32</v>
      </c>
      <c r="Q89" s="86" t="s">
        <v>267</v>
      </c>
      <c r="R89" s="86" t="s">
        <v>32</v>
      </c>
      <c r="S89" s="86" t="s">
        <v>32</v>
      </c>
      <c r="T89" s="86" t="s">
        <v>40</v>
      </c>
      <c r="U89" s="86" t="s">
        <v>37</v>
      </c>
      <c r="V89" s="86" t="s">
        <v>37</v>
      </c>
      <c r="W89" s="86" t="s">
        <v>35</v>
      </c>
    </row>
  </sheetData>
  <phoneticPr fontId="17" type="noConversion"/>
  <conditionalFormatting sqref="N9 N10:S88">
    <cfRule type="containsText" dxfId="78" priority="10" operator="containsText" text="Technically feasible">
      <formula>NOT(ISERROR(SEARCH("Technically feasible",N9)))</formula>
    </cfRule>
    <cfRule type="containsText" dxfId="77" priority="11" operator="containsText" text="Not feasible">
      <formula>NOT(ISERROR(SEARCH("Not feasible",N9)))</formula>
    </cfRule>
    <cfRule type="containsText" dxfId="76" priority="12" operator="containsText" text="Feasible &amp; demonstrated">
      <formula>NOT(ISERROR(SEARCH("Feasible &amp; demonstrated",N9)))</formula>
    </cfRule>
  </conditionalFormatting>
  <conditionalFormatting sqref="O9:S9">
    <cfRule type="containsText" dxfId="75" priority="7" operator="containsText" text="Technically feasible">
      <formula>NOT(ISERROR(SEARCH("Technically feasible",O9)))</formula>
    </cfRule>
    <cfRule type="containsText" dxfId="74" priority="8" operator="containsText" text="Not feasible">
      <formula>NOT(ISERROR(SEARCH("Not feasible",O9)))</formula>
    </cfRule>
    <cfRule type="containsText" dxfId="73" priority="9" operator="containsText" text="Feasible &amp; demonstrated">
      <formula>NOT(ISERROR(SEARCH("Feasible &amp; demonstrated",O9)))</formula>
    </cfRule>
  </conditionalFormatting>
  <conditionalFormatting sqref="N89:S89">
    <cfRule type="containsText" dxfId="72" priority="1" operator="containsText" text="Technically feasible">
      <formula>NOT(ISERROR(SEARCH("Technically feasible",N89)))</formula>
    </cfRule>
    <cfRule type="containsText" dxfId="71" priority="2" operator="containsText" text="Not feasible">
      <formula>NOT(ISERROR(SEARCH("Not feasible",N89)))</formula>
    </cfRule>
    <cfRule type="containsText" dxfId="70" priority="3" operator="containsText" text="Feasible &amp; demonstrated">
      <formula>NOT(ISERROR(SEARCH("Feasible &amp; demonstrated",N89)))</formula>
    </cfRule>
  </conditionalFormatting>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766"/>
  </sheetPr>
  <dimension ref="B8:E22"/>
  <sheetViews>
    <sheetView topLeftCell="A16" workbookViewId="0">
      <selection activeCell="B15" sqref="B15"/>
    </sheetView>
  </sheetViews>
  <sheetFormatPr defaultColWidth="8.85546875" defaultRowHeight="15"/>
  <cols>
    <col min="1" max="4" width="2.5703125" style="66" customWidth="1"/>
    <col min="5" max="5" width="20.5703125" style="66" customWidth="1"/>
    <col min="6" max="16384" width="8.85546875" style="66"/>
  </cols>
  <sheetData>
    <row r="8" spans="2:5" ht="15.75">
      <c r="B8" s="71" t="s">
        <v>273</v>
      </c>
    </row>
    <row r="9" spans="2:5" ht="21">
      <c r="B9" s="65" t="s">
        <v>274</v>
      </c>
    </row>
    <row r="14" spans="2:5" ht="18.75">
      <c r="B14" s="70" t="str">
        <f>_Cover!B14</f>
        <v>IESO DER Potential Study - Measure List, Pre-Assessment &amp; Approach</v>
      </c>
    </row>
    <row r="15" spans="2:5">
      <c r="B15" s="68" t="str">
        <f ca="1">HYPERLINK("#"&amp;CELL("address", _Contents!B3 ), "Go to Table of Contents")</f>
        <v>Go to Table of Contents</v>
      </c>
      <c r="C15" s="68"/>
      <c r="D15" s="68"/>
      <c r="E15" s="68"/>
    </row>
    <row r="22" spans="2:2">
      <c r="B22" s="69"/>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90"/>
  <sheetViews>
    <sheetView workbookViewId="0">
      <selection activeCell="E9" sqref="E9:P90"/>
    </sheetView>
  </sheetViews>
  <sheetFormatPr defaultColWidth="9.42578125" defaultRowHeight="15"/>
  <cols>
    <col min="1" max="1" width="2.5703125" style="16" customWidth="1"/>
    <col min="2" max="2" width="2.5703125" style="20" customWidth="1"/>
    <col min="3" max="3" width="2.5703125" style="19" customWidth="1"/>
    <col min="4" max="4" width="2.5703125" style="23" customWidth="1"/>
    <col min="5" max="5" width="6.140625" style="16" customWidth="1"/>
    <col min="6" max="6" width="40.5703125" style="16" customWidth="1"/>
    <col min="7" max="7" width="31.140625" style="18" bestFit="1" customWidth="1"/>
    <col min="8" max="8" width="21.28515625" style="7" bestFit="1" customWidth="1"/>
    <col min="9" max="9" width="13.42578125" style="7" customWidth="1"/>
    <col min="10" max="10" width="10.7109375" style="7" customWidth="1"/>
    <col min="11" max="11" width="11.42578125" style="18" customWidth="1"/>
    <col min="12" max="12" width="13.5703125" style="18" customWidth="1"/>
    <col min="13" max="13" width="12.7109375" style="16" customWidth="1"/>
    <col min="14" max="14" width="14.42578125" style="43" customWidth="1"/>
    <col min="15" max="15" width="17.28515625" style="16" customWidth="1"/>
    <col min="16" max="16" width="184.7109375" style="16" bestFit="1" customWidth="1"/>
    <col min="17" max="17" width="151.140625" style="16" bestFit="1" customWidth="1"/>
    <col min="18" max="16384" width="9.42578125" style="16"/>
  </cols>
  <sheetData>
    <row r="1" spans="2:17" customFormat="1" ht="21">
      <c r="B1" s="6" t="s">
        <v>274</v>
      </c>
      <c r="C1" s="5"/>
      <c r="D1" s="3"/>
      <c r="G1" s="8"/>
      <c r="I1" s="8"/>
      <c r="J1" s="8"/>
      <c r="K1" s="8"/>
      <c r="L1" s="8"/>
      <c r="M1" s="8"/>
    </row>
    <row r="2" spans="2:17" customFormat="1" ht="18.75">
      <c r="B2" s="1" t="str">
        <f>_Cover!B14</f>
        <v>IESO DER Potential Study - Measure List, Pre-Assessment &amp; Approach</v>
      </c>
      <c r="C2" s="5"/>
      <c r="D2" s="3"/>
      <c r="G2" s="9"/>
      <c r="I2" s="9"/>
      <c r="J2" s="9"/>
      <c r="K2" s="9"/>
      <c r="L2" s="9"/>
    </row>
    <row r="3" spans="2:17" customFormat="1">
      <c r="B3" s="63" t="str">
        <f ca="1">HYPERLINK("#"&amp;CELL("address", _Contents!B3 ), "Go to Table of Contents")</f>
        <v>Go to Table of Contents</v>
      </c>
      <c r="C3" s="63"/>
      <c r="D3" s="63"/>
      <c r="E3" s="63"/>
      <c r="F3" s="81"/>
      <c r="G3" s="9"/>
      <c r="H3" s="81"/>
      <c r="I3" s="9"/>
      <c r="J3" s="9"/>
      <c r="K3" s="9"/>
      <c r="L3" s="9"/>
    </row>
    <row r="4" spans="2:17" ht="12">
      <c r="G4" s="16"/>
      <c r="H4" s="16"/>
      <c r="I4" s="16"/>
      <c r="J4" s="16"/>
      <c r="K4" s="16"/>
      <c r="L4" s="16"/>
      <c r="P4" s="74"/>
      <c r="Q4" s="73"/>
    </row>
    <row r="5" spans="2:17" ht="12">
      <c r="G5" s="16"/>
      <c r="H5" s="16"/>
      <c r="I5" s="16"/>
      <c r="J5" s="16"/>
      <c r="K5" s="16"/>
      <c r="L5" s="16"/>
      <c r="P5" s="74"/>
    </row>
    <row r="6" spans="2:17" ht="12" customHeight="1">
      <c r="G6" s="16"/>
      <c r="H6" s="16"/>
      <c r="I6" s="16"/>
      <c r="J6" s="16"/>
      <c r="K6" s="16"/>
      <c r="L6" s="16"/>
    </row>
    <row r="7" spans="2:17" ht="12">
      <c r="G7" s="16"/>
      <c r="H7" s="16"/>
      <c r="I7" s="16"/>
      <c r="J7" s="16"/>
      <c r="K7" s="16"/>
      <c r="L7" s="16"/>
    </row>
    <row r="8" spans="2:17" ht="12">
      <c r="E8" s="21" t="s">
        <v>249</v>
      </c>
      <c r="F8" s="21"/>
      <c r="G8" s="21"/>
      <c r="H8" s="21"/>
      <c r="I8" s="25" t="s">
        <v>275</v>
      </c>
      <c r="J8" s="22"/>
      <c r="K8" s="22"/>
      <c r="L8" s="22"/>
      <c r="M8" s="22"/>
      <c r="N8" s="22"/>
      <c r="O8" s="22"/>
      <c r="P8" s="22"/>
    </row>
    <row r="9" spans="2:17" s="47" customFormat="1" ht="48">
      <c r="B9" s="44"/>
      <c r="C9" s="45"/>
      <c r="D9" s="46"/>
      <c r="E9" s="17" t="s">
        <v>182</v>
      </c>
      <c r="F9" s="17" t="s">
        <v>83</v>
      </c>
      <c r="G9" s="17" t="s">
        <v>185</v>
      </c>
      <c r="H9" s="14" t="s">
        <v>184</v>
      </c>
      <c r="I9" s="17" t="s">
        <v>276</v>
      </c>
      <c r="J9" s="17" t="s">
        <v>54</v>
      </c>
      <c r="K9" s="17" t="s">
        <v>58</v>
      </c>
      <c r="L9" s="17" t="s">
        <v>62</v>
      </c>
      <c r="M9" s="17" t="s">
        <v>66</v>
      </c>
      <c r="N9" s="17" t="s">
        <v>277</v>
      </c>
      <c r="O9" s="17" t="s">
        <v>278</v>
      </c>
      <c r="P9" s="17" t="s">
        <v>279</v>
      </c>
    </row>
    <row r="10" spans="2:17" ht="12.75">
      <c r="D10" s="24"/>
      <c r="E10" s="86">
        <v>1</v>
      </c>
      <c r="F10" s="85" t="s">
        <v>177</v>
      </c>
      <c r="G10" s="85" t="s">
        <v>187</v>
      </c>
      <c r="H10" s="86" t="s">
        <v>117</v>
      </c>
      <c r="I10" s="88" t="s">
        <v>50</v>
      </c>
      <c r="J10" s="88" t="s">
        <v>48</v>
      </c>
      <c r="K10" s="88" t="s">
        <v>52</v>
      </c>
      <c r="L10" s="88" t="s">
        <v>48</v>
      </c>
      <c r="M10" s="88" t="s">
        <v>52</v>
      </c>
      <c r="N10" s="88" t="s">
        <v>50</v>
      </c>
      <c r="O10" s="87" t="s">
        <v>37</v>
      </c>
      <c r="P10" s="89" t="s">
        <v>280</v>
      </c>
    </row>
    <row r="11" spans="2:17" ht="12.75">
      <c r="D11" s="24"/>
      <c r="E11" s="86">
        <v>2</v>
      </c>
      <c r="F11" s="85" t="s">
        <v>180</v>
      </c>
      <c r="G11" s="85" t="s">
        <v>187</v>
      </c>
      <c r="H11" s="86" t="s">
        <v>117</v>
      </c>
      <c r="I11" s="88" t="s">
        <v>50</v>
      </c>
      <c r="J11" s="88" t="s">
        <v>50</v>
      </c>
      <c r="K11" s="88" t="s">
        <v>52</v>
      </c>
      <c r="L11" s="88" t="s">
        <v>50</v>
      </c>
      <c r="M11" s="88" t="s">
        <v>52</v>
      </c>
      <c r="N11" s="88" t="s">
        <v>50</v>
      </c>
      <c r="O11" s="87" t="s">
        <v>35</v>
      </c>
      <c r="P11" s="89" t="s">
        <v>281</v>
      </c>
    </row>
    <row r="12" spans="2:17" ht="12.75">
      <c r="D12" s="24"/>
      <c r="E12" s="86">
        <v>3</v>
      </c>
      <c r="F12" s="85" t="s">
        <v>178</v>
      </c>
      <c r="G12" s="85" t="s">
        <v>187</v>
      </c>
      <c r="H12" s="86" t="s">
        <v>117</v>
      </c>
      <c r="I12" s="88" t="s">
        <v>50</v>
      </c>
      <c r="J12" s="88" t="s">
        <v>50</v>
      </c>
      <c r="K12" s="88" t="s">
        <v>52</v>
      </c>
      <c r="L12" s="88" t="s">
        <v>48</v>
      </c>
      <c r="M12" s="88" t="s">
        <v>52</v>
      </c>
      <c r="N12" s="88" t="s">
        <v>50</v>
      </c>
      <c r="O12" s="87" t="s">
        <v>35</v>
      </c>
      <c r="P12" s="89" t="s">
        <v>282</v>
      </c>
    </row>
    <row r="13" spans="2:17" ht="12.75">
      <c r="D13" s="24"/>
      <c r="E13" s="86">
        <v>4</v>
      </c>
      <c r="F13" s="85" t="s">
        <v>179</v>
      </c>
      <c r="G13" s="85" t="s">
        <v>187</v>
      </c>
      <c r="H13" s="86" t="s">
        <v>117</v>
      </c>
      <c r="I13" s="88" t="s">
        <v>50</v>
      </c>
      <c r="J13" s="88" t="s">
        <v>48</v>
      </c>
      <c r="K13" s="88" t="s">
        <v>52</v>
      </c>
      <c r="L13" s="88" t="s">
        <v>48</v>
      </c>
      <c r="M13" s="88" t="s">
        <v>52</v>
      </c>
      <c r="N13" s="88" t="s">
        <v>50</v>
      </c>
      <c r="O13" s="87" t="s">
        <v>37</v>
      </c>
      <c r="P13" s="89" t="s">
        <v>283</v>
      </c>
    </row>
    <row r="14" spans="2:17" ht="12.75">
      <c r="D14" s="24"/>
      <c r="E14" s="86">
        <v>5</v>
      </c>
      <c r="F14" s="85" t="s">
        <v>172</v>
      </c>
      <c r="G14" s="85" t="s">
        <v>187</v>
      </c>
      <c r="H14" s="86" t="s">
        <v>105</v>
      </c>
      <c r="I14" s="88" t="s">
        <v>52</v>
      </c>
      <c r="J14" s="87" t="s">
        <v>48</v>
      </c>
      <c r="K14" s="87" t="s">
        <v>50</v>
      </c>
      <c r="L14" s="87" t="s">
        <v>48</v>
      </c>
      <c r="M14" s="87" t="s">
        <v>48</v>
      </c>
      <c r="N14" s="87" t="s">
        <v>50</v>
      </c>
      <c r="O14" s="87" t="s">
        <v>37</v>
      </c>
      <c r="P14" s="89" t="s">
        <v>284</v>
      </c>
    </row>
    <row r="15" spans="2:17" ht="12.75">
      <c r="D15" s="24"/>
      <c r="E15" s="86">
        <v>6</v>
      </c>
      <c r="F15" s="85" t="s">
        <v>176</v>
      </c>
      <c r="G15" s="85" t="s">
        <v>187</v>
      </c>
      <c r="H15" s="86" t="s">
        <v>105</v>
      </c>
      <c r="I15" s="88" t="s">
        <v>50</v>
      </c>
      <c r="J15" s="87" t="s">
        <v>48</v>
      </c>
      <c r="K15" s="87" t="s">
        <v>50</v>
      </c>
      <c r="L15" s="87" t="s">
        <v>48</v>
      </c>
      <c r="M15" s="87" t="s">
        <v>48</v>
      </c>
      <c r="N15" s="87" t="s">
        <v>50</v>
      </c>
      <c r="O15" s="87" t="s">
        <v>37</v>
      </c>
      <c r="P15" s="89" t="s">
        <v>285</v>
      </c>
    </row>
    <row r="16" spans="2:17" ht="12.75">
      <c r="D16" s="24"/>
      <c r="E16" s="86">
        <v>7</v>
      </c>
      <c r="F16" s="85" t="s">
        <v>174</v>
      </c>
      <c r="G16" s="85" t="s">
        <v>187</v>
      </c>
      <c r="H16" s="86" t="s">
        <v>105</v>
      </c>
      <c r="I16" s="88" t="s">
        <v>48</v>
      </c>
      <c r="J16" s="87" t="s">
        <v>48</v>
      </c>
      <c r="K16" s="87" t="s">
        <v>48</v>
      </c>
      <c r="L16" s="87" t="s">
        <v>48</v>
      </c>
      <c r="M16" s="87" t="s">
        <v>50</v>
      </c>
      <c r="N16" s="87" t="s">
        <v>50</v>
      </c>
      <c r="O16" s="87" t="s">
        <v>37</v>
      </c>
      <c r="P16" s="89" t="s">
        <v>286</v>
      </c>
    </row>
    <row r="17" spans="4:16" ht="12.75">
      <c r="D17" s="24"/>
      <c r="E17" s="86">
        <v>8</v>
      </c>
      <c r="F17" s="85" t="s">
        <v>175</v>
      </c>
      <c r="G17" s="85" t="s">
        <v>187</v>
      </c>
      <c r="H17" s="86" t="s">
        <v>105</v>
      </c>
      <c r="I17" s="88" t="s">
        <v>52</v>
      </c>
      <c r="J17" s="87" t="s">
        <v>52</v>
      </c>
      <c r="K17" s="87" t="s">
        <v>52</v>
      </c>
      <c r="L17" s="87" t="s">
        <v>50</v>
      </c>
      <c r="M17" s="87" t="s">
        <v>52</v>
      </c>
      <c r="N17" s="87" t="s">
        <v>50</v>
      </c>
      <c r="O17" s="87" t="s">
        <v>35</v>
      </c>
      <c r="P17" s="89" t="s">
        <v>287</v>
      </c>
    </row>
    <row r="18" spans="4:16" ht="12.75">
      <c r="D18" s="24"/>
      <c r="E18" s="86">
        <v>9</v>
      </c>
      <c r="F18" s="85" t="s">
        <v>173</v>
      </c>
      <c r="G18" s="85" t="s">
        <v>187</v>
      </c>
      <c r="H18" s="86" t="s">
        <v>105</v>
      </c>
      <c r="I18" s="88" t="s">
        <v>50</v>
      </c>
      <c r="J18" s="87" t="s">
        <v>48</v>
      </c>
      <c r="K18" s="87" t="s">
        <v>50</v>
      </c>
      <c r="L18" s="87" t="s">
        <v>48</v>
      </c>
      <c r="M18" s="87" t="s">
        <v>50</v>
      </c>
      <c r="N18" s="87" t="s">
        <v>50</v>
      </c>
      <c r="O18" s="87" t="s">
        <v>37</v>
      </c>
      <c r="P18" s="89" t="s">
        <v>288</v>
      </c>
    </row>
    <row r="19" spans="4:16" ht="12.75">
      <c r="D19" s="24"/>
      <c r="E19" s="86">
        <v>10</v>
      </c>
      <c r="F19" s="85" t="s">
        <v>146</v>
      </c>
      <c r="G19" s="85" t="s">
        <v>197</v>
      </c>
      <c r="H19" s="86" t="s">
        <v>117</v>
      </c>
      <c r="I19" s="88" t="s">
        <v>50</v>
      </c>
      <c r="J19" s="87" t="s">
        <v>50</v>
      </c>
      <c r="K19" s="87" t="s">
        <v>48</v>
      </c>
      <c r="L19" s="87" t="s">
        <v>50</v>
      </c>
      <c r="M19" s="87" t="s">
        <v>52</v>
      </c>
      <c r="N19" s="87" t="s">
        <v>52</v>
      </c>
      <c r="O19" s="87" t="s">
        <v>35</v>
      </c>
      <c r="P19" s="89" t="s">
        <v>289</v>
      </c>
    </row>
    <row r="20" spans="4:16" ht="12.75">
      <c r="D20" s="24"/>
      <c r="E20" s="86">
        <v>11</v>
      </c>
      <c r="F20" s="85" t="s">
        <v>148</v>
      </c>
      <c r="G20" s="85" t="s">
        <v>197</v>
      </c>
      <c r="H20" s="86" t="s">
        <v>117</v>
      </c>
      <c r="I20" s="88" t="s">
        <v>50</v>
      </c>
      <c r="J20" s="87" t="s">
        <v>50</v>
      </c>
      <c r="K20" s="87" t="s">
        <v>52</v>
      </c>
      <c r="L20" s="87" t="s">
        <v>50</v>
      </c>
      <c r="M20" s="87" t="s">
        <v>52</v>
      </c>
      <c r="N20" s="87" t="s">
        <v>50</v>
      </c>
      <c r="O20" s="87" t="s">
        <v>35</v>
      </c>
      <c r="P20" s="89" t="s">
        <v>290</v>
      </c>
    </row>
    <row r="21" spans="4:16" ht="12.75">
      <c r="D21" s="24"/>
      <c r="E21" s="86">
        <v>12</v>
      </c>
      <c r="F21" s="85" t="s">
        <v>149</v>
      </c>
      <c r="G21" s="85" t="s">
        <v>197</v>
      </c>
      <c r="H21" s="86" t="s">
        <v>117</v>
      </c>
      <c r="I21" s="88" t="s">
        <v>50</v>
      </c>
      <c r="J21" s="87" t="s">
        <v>50</v>
      </c>
      <c r="K21" s="87" t="s">
        <v>48</v>
      </c>
      <c r="L21" s="87" t="s">
        <v>48</v>
      </c>
      <c r="M21" s="87" t="s">
        <v>52</v>
      </c>
      <c r="N21" s="87" t="s">
        <v>50</v>
      </c>
      <c r="O21" s="87" t="s">
        <v>37</v>
      </c>
      <c r="P21" s="89" t="s">
        <v>291</v>
      </c>
    </row>
    <row r="22" spans="4:16" ht="12.75">
      <c r="D22" s="24"/>
      <c r="E22" s="86">
        <v>13</v>
      </c>
      <c r="F22" s="85" t="s">
        <v>150</v>
      </c>
      <c r="G22" s="85" t="s">
        <v>197</v>
      </c>
      <c r="H22" s="86" t="s">
        <v>117</v>
      </c>
      <c r="I22" s="88" t="s">
        <v>50</v>
      </c>
      <c r="J22" s="87" t="s">
        <v>48</v>
      </c>
      <c r="K22" s="87" t="s">
        <v>50</v>
      </c>
      <c r="L22" s="87" t="s">
        <v>48</v>
      </c>
      <c r="M22" s="87" t="s">
        <v>48</v>
      </c>
      <c r="N22" s="87" t="s">
        <v>50</v>
      </c>
      <c r="O22" s="87" t="s">
        <v>37</v>
      </c>
      <c r="P22" s="89" t="s">
        <v>292</v>
      </c>
    </row>
    <row r="23" spans="4:16" ht="12.75">
      <c r="D23" s="24"/>
      <c r="E23" s="86">
        <v>14</v>
      </c>
      <c r="F23" s="85" t="s">
        <v>147</v>
      </c>
      <c r="G23" s="85" t="s">
        <v>197</v>
      </c>
      <c r="H23" s="86" t="s">
        <v>117</v>
      </c>
      <c r="I23" s="88" t="s">
        <v>50</v>
      </c>
      <c r="J23" s="87" t="s">
        <v>48</v>
      </c>
      <c r="K23" s="87" t="s">
        <v>50</v>
      </c>
      <c r="L23" s="87" t="s">
        <v>48</v>
      </c>
      <c r="M23" s="87" t="s">
        <v>52</v>
      </c>
      <c r="N23" s="87" t="s">
        <v>50</v>
      </c>
      <c r="O23" s="87" t="s">
        <v>37</v>
      </c>
      <c r="P23" s="89" t="s">
        <v>293</v>
      </c>
    </row>
    <row r="24" spans="4:16" ht="12.75">
      <c r="D24" s="24"/>
      <c r="E24" s="86">
        <v>15</v>
      </c>
      <c r="F24" s="85" t="s">
        <v>158</v>
      </c>
      <c r="G24" s="85" t="s">
        <v>197</v>
      </c>
      <c r="H24" s="86" t="s">
        <v>152</v>
      </c>
      <c r="I24" s="88" t="s">
        <v>52</v>
      </c>
      <c r="J24" s="87" t="s">
        <v>50</v>
      </c>
      <c r="K24" s="87" t="s">
        <v>50</v>
      </c>
      <c r="L24" s="87" t="s">
        <v>52</v>
      </c>
      <c r="M24" s="87" t="s">
        <v>52</v>
      </c>
      <c r="N24" s="87" t="s">
        <v>50</v>
      </c>
      <c r="O24" s="87" t="s">
        <v>35</v>
      </c>
      <c r="P24" s="89" t="s">
        <v>294</v>
      </c>
    </row>
    <row r="25" spans="4:16" ht="12.75">
      <c r="D25" s="24"/>
      <c r="E25" s="86">
        <v>16</v>
      </c>
      <c r="F25" s="85" t="s">
        <v>157</v>
      </c>
      <c r="G25" s="85" t="s">
        <v>197</v>
      </c>
      <c r="H25" s="86" t="s">
        <v>152</v>
      </c>
      <c r="I25" s="88" t="s">
        <v>52</v>
      </c>
      <c r="J25" s="87" t="s">
        <v>48</v>
      </c>
      <c r="K25" s="87" t="s">
        <v>50</v>
      </c>
      <c r="L25" s="87" t="s">
        <v>50</v>
      </c>
      <c r="M25" s="87" t="s">
        <v>52</v>
      </c>
      <c r="N25" s="87" t="s">
        <v>50</v>
      </c>
      <c r="O25" s="87" t="s">
        <v>37</v>
      </c>
      <c r="P25" s="89" t="s">
        <v>295</v>
      </c>
    </row>
    <row r="26" spans="4:16" ht="12.75">
      <c r="D26" s="24"/>
      <c r="E26" s="86">
        <v>17</v>
      </c>
      <c r="F26" s="85" t="s">
        <v>159</v>
      </c>
      <c r="G26" s="85" t="s">
        <v>197</v>
      </c>
      <c r="H26" s="86" t="s">
        <v>152</v>
      </c>
      <c r="I26" s="88" t="s">
        <v>52</v>
      </c>
      <c r="J26" s="87" t="s">
        <v>48</v>
      </c>
      <c r="K26" s="87" t="s">
        <v>50</v>
      </c>
      <c r="L26" s="87" t="s">
        <v>50</v>
      </c>
      <c r="M26" s="87" t="s">
        <v>48</v>
      </c>
      <c r="N26" s="87" t="s">
        <v>50</v>
      </c>
      <c r="O26" s="87" t="s">
        <v>35</v>
      </c>
      <c r="P26" s="89" t="s">
        <v>296</v>
      </c>
    </row>
    <row r="27" spans="4:16" ht="12.75">
      <c r="D27" s="24"/>
      <c r="E27" s="86">
        <v>18</v>
      </c>
      <c r="F27" s="85" t="s">
        <v>160</v>
      </c>
      <c r="G27" s="85" t="s">
        <v>197</v>
      </c>
      <c r="H27" s="86" t="s">
        <v>152</v>
      </c>
      <c r="I27" s="88" t="s">
        <v>50</v>
      </c>
      <c r="J27" s="87" t="s">
        <v>50</v>
      </c>
      <c r="K27" s="87" t="s">
        <v>50</v>
      </c>
      <c r="L27" s="87" t="s">
        <v>52</v>
      </c>
      <c r="M27" s="87" t="s">
        <v>48</v>
      </c>
      <c r="N27" s="87" t="s">
        <v>50</v>
      </c>
      <c r="O27" s="87" t="s">
        <v>35</v>
      </c>
      <c r="P27" s="89" t="s">
        <v>297</v>
      </c>
    </row>
    <row r="28" spans="4:16" ht="12.75">
      <c r="D28" s="24"/>
      <c r="E28" s="86">
        <v>19</v>
      </c>
      <c r="F28" s="85" t="s">
        <v>161</v>
      </c>
      <c r="G28" s="85" t="s">
        <v>197</v>
      </c>
      <c r="H28" s="86" t="s">
        <v>152</v>
      </c>
      <c r="I28" s="88" t="s">
        <v>50</v>
      </c>
      <c r="J28" s="87" t="s">
        <v>50</v>
      </c>
      <c r="K28" s="87" t="s">
        <v>50</v>
      </c>
      <c r="L28" s="87" t="s">
        <v>52</v>
      </c>
      <c r="M28" s="87" t="s">
        <v>50</v>
      </c>
      <c r="N28" s="87" t="s">
        <v>50</v>
      </c>
      <c r="O28" s="87" t="s">
        <v>35</v>
      </c>
      <c r="P28" s="89" t="s">
        <v>294</v>
      </c>
    </row>
    <row r="29" spans="4:16" ht="12.75">
      <c r="D29" s="24"/>
      <c r="E29" s="86">
        <v>20</v>
      </c>
      <c r="F29" s="85" t="s">
        <v>162</v>
      </c>
      <c r="G29" s="85" t="s">
        <v>197</v>
      </c>
      <c r="H29" s="86" t="s">
        <v>152</v>
      </c>
      <c r="I29" s="88" t="s">
        <v>50</v>
      </c>
      <c r="J29" s="87" t="s">
        <v>50</v>
      </c>
      <c r="K29" s="87" t="s">
        <v>50</v>
      </c>
      <c r="L29" s="87" t="s">
        <v>52</v>
      </c>
      <c r="M29" s="87" t="s">
        <v>48</v>
      </c>
      <c r="N29" s="87" t="s">
        <v>50</v>
      </c>
      <c r="O29" s="87" t="s">
        <v>35</v>
      </c>
      <c r="P29" s="89" t="s">
        <v>297</v>
      </c>
    </row>
    <row r="30" spans="4:16" ht="12.75">
      <c r="D30" s="24"/>
      <c r="E30" s="86">
        <v>21</v>
      </c>
      <c r="F30" s="85" t="s">
        <v>155</v>
      </c>
      <c r="G30" s="85" t="s">
        <v>197</v>
      </c>
      <c r="H30" s="86" t="s">
        <v>152</v>
      </c>
      <c r="I30" s="88" t="s">
        <v>50</v>
      </c>
      <c r="J30" s="87" t="s">
        <v>50</v>
      </c>
      <c r="K30" s="87" t="s">
        <v>50</v>
      </c>
      <c r="L30" s="87" t="s">
        <v>52</v>
      </c>
      <c r="M30" s="87" t="s">
        <v>50</v>
      </c>
      <c r="N30" s="87" t="s">
        <v>50</v>
      </c>
      <c r="O30" s="87" t="s">
        <v>35</v>
      </c>
      <c r="P30" s="89" t="s">
        <v>294</v>
      </c>
    </row>
    <row r="31" spans="4:16" ht="12.75">
      <c r="D31" s="24"/>
      <c r="E31" s="86">
        <v>22</v>
      </c>
      <c r="F31" s="85" t="s">
        <v>156</v>
      </c>
      <c r="G31" s="85" t="s">
        <v>197</v>
      </c>
      <c r="H31" s="86" t="s">
        <v>152</v>
      </c>
      <c r="I31" s="88" t="s">
        <v>50</v>
      </c>
      <c r="J31" s="87" t="s">
        <v>50</v>
      </c>
      <c r="K31" s="87" t="s">
        <v>50</v>
      </c>
      <c r="L31" s="87" t="s">
        <v>52</v>
      </c>
      <c r="M31" s="87" t="s">
        <v>48</v>
      </c>
      <c r="N31" s="87" t="s">
        <v>50</v>
      </c>
      <c r="O31" s="87" t="s">
        <v>35</v>
      </c>
      <c r="P31" s="89" t="s">
        <v>297</v>
      </c>
    </row>
    <row r="32" spans="4:16" ht="12.75">
      <c r="D32" s="24"/>
      <c r="E32" s="86">
        <v>23</v>
      </c>
      <c r="F32" s="85" t="s">
        <v>163</v>
      </c>
      <c r="G32" s="85" t="s">
        <v>197</v>
      </c>
      <c r="H32" s="86" t="s">
        <v>152</v>
      </c>
      <c r="I32" s="88" t="s">
        <v>50</v>
      </c>
      <c r="J32" s="87" t="s">
        <v>50</v>
      </c>
      <c r="K32" s="87" t="s">
        <v>50</v>
      </c>
      <c r="L32" s="87" t="s">
        <v>52</v>
      </c>
      <c r="M32" s="87" t="s">
        <v>50</v>
      </c>
      <c r="N32" s="87" t="s">
        <v>50</v>
      </c>
      <c r="O32" s="87" t="s">
        <v>35</v>
      </c>
      <c r="P32" s="89" t="s">
        <v>294</v>
      </c>
    </row>
    <row r="33" spans="4:16" ht="12.75">
      <c r="D33" s="24"/>
      <c r="E33" s="86">
        <v>24</v>
      </c>
      <c r="F33" s="85" t="s">
        <v>153</v>
      </c>
      <c r="G33" s="85" t="s">
        <v>197</v>
      </c>
      <c r="H33" s="86" t="s">
        <v>152</v>
      </c>
      <c r="I33" s="88" t="s">
        <v>52</v>
      </c>
      <c r="J33" s="87" t="s">
        <v>52</v>
      </c>
      <c r="K33" s="87" t="s">
        <v>50</v>
      </c>
      <c r="L33" s="87" t="s">
        <v>52</v>
      </c>
      <c r="M33" s="87" t="s">
        <v>50</v>
      </c>
      <c r="N33" s="87" t="s">
        <v>50</v>
      </c>
      <c r="O33" s="87" t="s">
        <v>35</v>
      </c>
      <c r="P33" s="89" t="s">
        <v>294</v>
      </c>
    </row>
    <row r="34" spans="4:16" ht="12.75">
      <c r="D34" s="24"/>
      <c r="E34" s="86">
        <v>25</v>
      </c>
      <c r="F34" s="85" t="s">
        <v>154</v>
      </c>
      <c r="G34" s="85" t="s">
        <v>197</v>
      </c>
      <c r="H34" s="86" t="s">
        <v>152</v>
      </c>
      <c r="I34" s="88" t="s">
        <v>50</v>
      </c>
      <c r="J34" s="87" t="s">
        <v>50</v>
      </c>
      <c r="K34" s="87" t="s">
        <v>50</v>
      </c>
      <c r="L34" s="87" t="s">
        <v>52</v>
      </c>
      <c r="M34" s="87" t="s">
        <v>48</v>
      </c>
      <c r="N34" s="87" t="s">
        <v>50</v>
      </c>
      <c r="O34" s="87" t="s">
        <v>35</v>
      </c>
      <c r="P34" s="89" t="s">
        <v>297</v>
      </c>
    </row>
    <row r="35" spans="4:16" ht="12.75">
      <c r="D35" s="24"/>
      <c r="E35" s="86">
        <v>26</v>
      </c>
      <c r="F35" s="85" t="s">
        <v>130</v>
      </c>
      <c r="G35" s="85" t="s">
        <v>197</v>
      </c>
      <c r="H35" s="86" t="s">
        <v>85</v>
      </c>
      <c r="I35" s="88" t="s">
        <v>52</v>
      </c>
      <c r="J35" s="87" t="s">
        <v>52</v>
      </c>
      <c r="K35" s="87" t="s">
        <v>50</v>
      </c>
      <c r="L35" s="87" t="s">
        <v>52</v>
      </c>
      <c r="M35" s="87" t="s">
        <v>52</v>
      </c>
      <c r="N35" s="87" t="s">
        <v>48</v>
      </c>
      <c r="O35" s="87" t="s">
        <v>35</v>
      </c>
      <c r="P35" s="89" t="s">
        <v>298</v>
      </c>
    </row>
    <row r="36" spans="4:16" ht="12.75">
      <c r="D36" s="24"/>
      <c r="E36" s="86">
        <v>27</v>
      </c>
      <c r="F36" s="85" t="s">
        <v>133</v>
      </c>
      <c r="G36" s="85" t="s">
        <v>197</v>
      </c>
      <c r="H36" s="86" t="s">
        <v>85</v>
      </c>
      <c r="I36" s="88" t="s">
        <v>52</v>
      </c>
      <c r="J36" s="87" t="s">
        <v>50</v>
      </c>
      <c r="K36" s="87" t="s">
        <v>50</v>
      </c>
      <c r="L36" s="87" t="s">
        <v>50</v>
      </c>
      <c r="M36" s="87" t="s">
        <v>52</v>
      </c>
      <c r="N36" s="87" t="s">
        <v>48</v>
      </c>
      <c r="O36" s="87" t="s">
        <v>35</v>
      </c>
      <c r="P36" s="89" t="s">
        <v>299</v>
      </c>
    </row>
    <row r="37" spans="4:16" ht="12.75">
      <c r="D37" s="24"/>
      <c r="E37" s="86">
        <v>28</v>
      </c>
      <c r="F37" s="85" t="s">
        <v>134</v>
      </c>
      <c r="G37" s="85" t="s">
        <v>197</v>
      </c>
      <c r="H37" s="86" t="s">
        <v>134</v>
      </c>
      <c r="I37" s="88" t="s">
        <v>50</v>
      </c>
      <c r="J37" s="87" t="s">
        <v>52</v>
      </c>
      <c r="K37" s="87" t="s">
        <v>50</v>
      </c>
      <c r="L37" s="87" t="s">
        <v>52</v>
      </c>
      <c r="M37" s="87" t="s">
        <v>52</v>
      </c>
      <c r="N37" s="87" t="s">
        <v>48</v>
      </c>
      <c r="O37" s="87" t="s">
        <v>35</v>
      </c>
      <c r="P37" s="89" t="s">
        <v>300</v>
      </c>
    </row>
    <row r="38" spans="4:16" ht="12.75">
      <c r="D38" s="24"/>
      <c r="E38" s="86">
        <v>29</v>
      </c>
      <c r="F38" s="85" t="s">
        <v>164</v>
      </c>
      <c r="G38" s="85" t="s">
        <v>197</v>
      </c>
      <c r="H38" s="86" t="s">
        <v>125</v>
      </c>
      <c r="I38" s="88" t="s">
        <v>48</v>
      </c>
      <c r="J38" s="87" t="s">
        <v>48</v>
      </c>
      <c r="K38" s="87" t="s">
        <v>50</v>
      </c>
      <c r="L38" s="87" t="s">
        <v>52</v>
      </c>
      <c r="M38" s="87" t="s">
        <v>50</v>
      </c>
      <c r="N38" s="87" t="s">
        <v>48</v>
      </c>
      <c r="O38" s="87" t="s">
        <v>35</v>
      </c>
      <c r="P38" s="89" t="s">
        <v>301</v>
      </c>
    </row>
    <row r="39" spans="4:16" ht="12.75">
      <c r="D39" s="24"/>
      <c r="E39" s="86">
        <v>30</v>
      </c>
      <c r="F39" s="85" t="s">
        <v>168</v>
      </c>
      <c r="G39" s="85" t="s">
        <v>197</v>
      </c>
      <c r="H39" s="86" t="s">
        <v>125</v>
      </c>
      <c r="I39" s="88" t="s">
        <v>50</v>
      </c>
      <c r="J39" s="87" t="s">
        <v>52</v>
      </c>
      <c r="K39" s="87" t="s">
        <v>50</v>
      </c>
      <c r="L39" s="87" t="s">
        <v>52</v>
      </c>
      <c r="M39" s="87" t="s">
        <v>52</v>
      </c>
      <c r="N39" s="87" t="s">
        <v>50</v>
      </c>
      <c r="O39" s="87" t="s">
        <v>35</v>
      </c>
      <c r="P39" s="89" t="s">
        <v>302</v>
      </c>
    </row>
    <row r="40" spans="4:16" ht="12.75">
      <c r="D40" s="24"/>
      <c r="E40" s="86">
        <v>31</v>
      </c>
      <c r="F40" s="85" t="s">
        <v>166</v>
      </c>
      <c r="G40" s="85" t="s">
        <v>197</v>
      </c>
      <c r="H40" s="86" t="s">
        <v>125</v>
      </c>
      <c r="I40" s="88" t="s">
        <v>50</v>
      </c>
      <c r="J40" s="87" t="s">
        <v>48</v>
      </c>
      <c r="K40" s="87" t="s">
        <v>50</v>
      </c>
      <c r="L40" s="87" t="s">
        <v>50</v>
      </c>
      <c r="M40" s="87" t="s">
        <v>52</v>
      </c>
      <c r="N40" s="87" t="s">
        <v>50</v>
      </c>
      <c r="O40" s="87" t="s">
        <v>35</v>
      </c>
      <c r="P40" s="89" t="s">
        <v>303</v>
      </c>
    </row>
    <row r="41" spans="4:16" ht="12.75">
      <c r="D41" s="24"/>
      <c r="E41" s="86">
        <v>32</v>
      </c>
      <c r="F41" s="85" t="s">
        <v>169</v>
      </c>
      <c r="G41" s="85" t="s">
        <v>197</v>
      </c>
      <c r="H41" s="86" t="s">
        <v>125</v>
      </c>
      <c r="I41" s="88" t="s">
        <v>48</v>
      </c>
      <c r="J41" s="87" t="s">
        <v>50</v>
      </c>
      <c r="K41" s="87" t="s">
        <v>50</v>
      </c>
      <c r="L41" s="87" t="s">
        <v>50</v>
      </c>
      <c r="M41" s="87" t="s">
        <v>52</v>
      </c>
      <c r="N41" s="87" t="s">
        <v>50</v>
      </c>
      <c r="O41" s="87" t="s">
        <v>35</v>
      </c>
      <c r="P41" s="89" t="s">
        <v>304</v>
      </c>
    </row>
    <row r="42" spans="4:16" ht="12.75">
      <c r="D42" s="24"/>
      <c r="E42" s="86">
        <v>33</v>
      </c>
      <c r="F42" s="85" t="s">
        <v>165</v>
      </c>
      <c r="G42" s="85" t="s">
        <v>197</v>
      </c>
      <c r="H42" s="86" t="s">
        <v>125</v>
      </c>
      <c r="I42" s="90" t="s">
        <v>48</v>
      </c>
      <c r="J42" s="87" t="s">
        <v>50</v>
      </c>
      <c r="K42" s="87" t="s">
        <v>50</v>
      </c>
      <c r="L42" s="87" t="s">
        <v>50</v>
      </c>
      <c r="M42" s="87" t="s">
        <v>50</v>
      </c>
      <c r="N42" s="87" t="s">
        <v>50</v>
      </c>
      <c r="O42" s="87" t="s">
        <v>35</v>
      </c>
      <c r="P42" s="89" t="s">
        <v>305</v>
      </c>
    </row>
    <row r="43" spans="4:16" ht="12.75">
      <c r="D43" s="24"/>
      <c r="E43" s="86">
        <v>34</v>
      </c>
      <c r="F43" s="85" t="s">
        <v>135</v>
      </c>
      <c r="G43" s="85" t="s">
        <v>197</v>
      </c>
      <c r="H43" s="86" t="s">
        <v>92</v>
      </c>
      <c r="I43" s="88" t="s">
        <v>48</v>
      </c>
      <c r="J43" s="87" t="s">
        <v>48</v>
      </c>
      <c r="K43" s="87" t="s">
        <v>50</v>
      </c>
      <c r="L43" s="87" t="s">
        <v>52</v>
      </c>
      <c r="M43" s="87" t="s">
        <v>52</v>
      </c>
      <c r="N43" s="87" t="s">
        <v>48</v>
      </c>
      <c r="O43" s="87" t="s">
        <v>37</v>
      </c>
      <c r="P43" s="89" t="s">
        <v>283</v>
      </c>
    </row>
    <row r="44" spans="4:16" ht="12.75">
      <c r="D44" s="24"/>
      <c r="E44" s="86">
        <v>35</v>
      </c>
      <c r="F44" s="85" t="s">
        <v>136</v>
      </c>
      <c r="G44" s="85" t="s">
        <v>197</v>
      </c>
      <c r="H44" s="86" t="s">
        <v>92</v>
      </c>
      <c r="I44" s="88" t="s">
        <v>48</v>
      </c>
      <c r="J44" s="87" t="s">
        <v>50</v>
      </c>
      <c r="K44" s="87" t="s">
        <v>50</v>
      </c>
      <c r="L44" s="87" t="s">
        <v>52</v>
      </c>
      <c r="M44" s="87" t="s">
        <v>52</v>
      </c>
      <c r="N44" s="87" t="s">
        <v>48</v>
      </c>
      <c r="O44" s="87" t="s">
        <v>37</v>
      </c>
      <c r="P44" s="89" t="s">
        <v>306</v>
      </c>
    </row>
    <row r="45" spans="4:16" ht="12.75">
      <c r="D45" s="24"/>
      <c r="E45" s="86">
        <v>36</v>
      </c>
      <c r="F45" s="85" t="s">
        <v>137</v>
      </c>
      <c r="G45" s="85" t="s">
        <v>197</v>
      </c>
      <c r="H45" s="86" t="s">
        <v>92</v>
      </c>
      <c r="I45" s="88" t="s">
        <v>50</v>
      </c>
      <c r="J45" s="87" t="s">
        <v>48</v>
      </c>
      <c r="K45" s="87" t="s">
        <v>50</v>
      </c>
      <c r="L45" s="87" t="s">
        <v>50</v>
      </c>
      <c r="M45" s="87" t="s">
        <v>52</v>
      </c>
      <c r="N45" s="87" t="s">
        <v>50</v>
      </c>
      <c r="O45" s="87" t="s">
        <v>37</v>
      </c>
      <c r="P45" s="89" t="s">
        <v>303</v>
      </c>
    </row>
    <row r="46" spans="4:16" ht="12.75">
      <c r="D46" s="24"/>
      <c r="E46" s="86">
        <v>37</v>
      </c>
      <c r="F46" s="85" t="s">
        <v>138</v>
      </c>
      <c r="G46" s="85" t="s">
        <v>197</v>
      </c>
      <c r="H46" s="86" t="s">
        <v>105</v>
      </c>
      <c r="I46" s="90" t="s">
        <v>52</v>
      </c>
      <c r="J46" s="87" t="s">
        <v>52</v>
      </c>
      <c r="K46" s="87" t="s">
        <v>52</v>
      </c>
      <c r="L46" s="87" t="s">
        <v>50</v>
      </c>
      <c r="M46" s="87" t="s">
        <v>52</v>
      </c>
      <c r="N46" s="87" t="s">
        <v>50</v>
      </c>
      <c r="O46" s="87" t="s">
        <v>35</v>
      </c>
      <c r="P46" s="89" t="s">
        <v>307</v>
      </c>
    </row>
    <row r="47" spans="4:16" ht="12.75">
      <c r="D47" s="24"/>
      <c r="E47" s="86">
        <v>38</v>
      </c>
      <c r="F47" s="85" t="s">
        <v>139</v>
      </c>
      <c r="G47" s="85" t="s">
        <v>197</v>
      </c>
      <c r="H47" s="86" t="s">
        <v>105</v>
      </c>
      <c r="I47" s="88" t="s">
        <v>48</v>
      </c>
      <c r="J47" s="87" t="s">
        <v>48</v>
      </c>
      <c r="K47" s="87" t="s">
        <v>48</v>
      </c>
      <c r="L47" s="87" t="s">
        <v>48</v>
      </c>
      <c r="M47" s="87" t="s">
        <v>50</v>
      </c>
      <c r="N47" s="87" t="s">
        <v>50</v>
      </c>
      <c r="O47" s="87" t="s">
        <v>37</v>
      </c>
      <c r="P47" s="89" t="s">
        <v>308</v>
      </c>
    </row>
    <row r="48" spans="4:16" ht="12.75">
      <c r="D48" s="24"/>
      <c r="E48" s="86">
        <v>39</v>
      </c>
      <c r="F48" s="85" t="s">
        <v>140</v>
      </c>
      <c r="G48" s="85" t="s">
        <v>197</v>
      </c>
      <c r="H48" s="86" t="s">
        <v>107</v>
      </c>
      <c r="I48" s="88" t="s">
        <v>52</v>
      </c>
      <c r="J48" s="87" t="s">
        <v>52</v>
      </c>
      <c r="K48" s="87" t="s">
        <v>50</v>
      </c>
      <c r="L48" s="87" t="s">
        <v>52</v>
      </c>
      <c r="M48" s="87" t="s">
        <v>52</v>
      </c>
      <c r="N48" s="87" t="s">
        <v>50</v>
      </c>
      <c r="O48" s="87" t="s">
        <v>35</v>
      </c>
      <c r="P48" s="89" t="s">
        <v>309</v>
      </c>
    </row>
    <row r="49" spans="4:16" ht="12.75">
      <c r="D49" s="24"/>
      <c r="E49" s="86">
        <v>40</v>
      </c>
      <c r="F49" s="85" t="s">
        <v>141</v>
      </c>
      <c r="G49" s="85" t="s">
        <v>197</v>
      </c>
      <c r="H49" s="86" t="s">
        <v>107</v>
      </c>
      <c r="I49" s="88" t="s">
        <v>50</v>
      </c>
      <c r="J49" s="87" t="s">
        <v>50</v>
      </c>
      <c r="K49" s="87" t="s">
        <v>50</v>
      </c>
      <c r="L49" s="87" t="s">
        <v>52</v>
      </c>
      <c r="M49" s="87" t="s">
        <v>50</v>
      </c>
      <c r="N49" s="87" t="s">
        <v>50</v>
      </c>
      <c r="O49" s="87" t="s">
        <v>35</v>
      </c>
      <c r="P49" s="89" t="s">
        <v>309</v>
      </c>
    </row>
    <row r="50" spans="4:16" ht="12.75">
      <c r="D50" s="24"/>
      <c r="E50" s="86">
        <v>41</v>
      </c>
      <c r="F50" s="85" t="s">
        <v>144</v>
      </c>
      <c r="G50" s="85" t="s">
        <v>197</v>
      </c>
      <c r="H50" s="86" t="s">
        <v>111</v>
      </c>
      <c r="I50" s="88" t="s">
        <v>48</v>
      </c>
      <c r="J50" s="87" t="s">
        <v>50</v>
      </c>
      <c r="K50" s="87" t="s">
        <v>48</v>
      </c>
      <c r="L50" s="87" t="s">
        <v>48</v>
      </c>
      <c r="M50" s="87" t="s">
        <v>50</v>
      </c>
      <c r="N50" s="87" t="s">
        <v>50</v>
      </c>
      <c r="O50" s="87" t="s">
        <v>37</v>
      </c>
      <c r="P50" s="89" t="s">
        <v>310</v>
      </c>
    </row>
    <row r="51" spans="4:16" ht="12.75">
      <c r="D51" s="24"/>
      <c r="E51" s="86">
        <v>42</v>
      </c>
      <c r="F51" s="85" t="s">
        <v>142</v>
      </c>
      <c r="G51" s="85" t="s">
        <v>197</v>
      </c>
      <c r="H51" s="86" t="s">
        <v>111</v>
      </c>
      <c r="I51" s="88" t="s">
        <v>48</v>
      </c>
      <c r="J51" s="87" t="s">
        <v>50</v>
      </c>
      <c r="K51" s="87" t="s">
        <v>48</v>
      </c>
      <c r="L51" s="87" t="s">
        <v>48</v>
      </c>
      <c r="M51" s="87" t="s">
        <v>50</v>
      </c>
      <c r="N51" s="87" t="s">
        <v>50</v>
      </c>
      <c r="O51" s="87" t="s">
        <v>35</v>
      </c>
      <c r="P51" s="89" t="s">
        <v>310</v>
      </c>
    </row>
    <row r="52" spans="4:16" ht="12.75">
      <c r="D52" s="24"/>
      <c r="E52" s="86">
        <v>43</v>
      </c>
      <c r="F52" s="85" t="s">
        <v>143</v>
      </c>
      <c r="G52" s="85" t="s">
        <v>197</v>
      </c>
      <c r="H52" s="86" t="s">
        <v>111</v>
      </c>
      <c r="I52" s="88" t="s">
        <v>52</v>
      </c>
      <c r="J52" s="87" t="s">
        <v>52</v>
      </c>
      <c r="K52" s="87" t="s">
        <v>50</v>
      </c>
      <c r="L52" s="87" t="s">
        <v>52</v>
      </c>
      <c r="M52" s="87" t="s">
        <v>50</v>
      </c>
      <c r="N52" s="87" t="s">
        <v>50</v>
      </c>
      <c r="O52" s="87" t="s">
        <v>35</v>
      </c>
      <c r="P52" s="89" t="s">
        <v>311</v>
      </c>
    </row>
    <row r="53" spans="4:16" ht="12.75">
      <c r="D53" s="24"/>
      <c r="E53" s="86">
        <v>44</v>
      </c>
      <c r="F53" s="85" t="s">
        <v>145</v>
      </c>
      <c r="G53" s="85" t="s">
        <v>197</v>
      </c>
      <c r="H53" s="86" t="s">
        <v>111</v>
      </c>
      <c r="I53" s="88" t="s">
        <v>52</v>
      </c>
      <c r="J53" s="87" t="s">
        <v>50</v>
      </c>
      <c r="K53" s="87" t="s">
        <v>50</v>
      </c>
      <c r="L53" s="87" t="s">
        <v>48</v>
      </c>
      <c r="M53" s="87" t="s">
        <v>50</v>
      </c>
      <c r="N53" s="87" t="s">
        <v>50</v>
      </c>
      <c r="O53" s="87" t="s">
        <v>35</v>
      </c>
      <c r="P53" s="89" t="s">
        <v>312</v>
      </c>
    </row>
    <row r="54" spans="4:16" ht="12.75">
      <c r="D54" s="24"/>
      <c r="E54" s="86">
        <v>45</v>
      </c>
      <c r="F54" s="85" t="s">
        <v>132</v>
      </c>
      <c r="G54" s="85" t="s">
        <v>197</v>
      </c>
      <c r="H54" s="86" t="s">
        <v>85</v>
      </c>
      <c r="I54" s="88" t="s">
        <v>52</v>
      </c>
      <c r="J54" s="87" t="s">
        <v>48</v>
      </c>
      <c r="K54" s="87" t="s">
        <v>50</v>
      </c>
      <c r="L54" s="87" t="s">
        <v>52</v>
      </c>
      <c r="M54" s="87" t="s">
        <v>52</v>
      </c>
      <c r="N54" s="87" t="s">
        <v>48</v>
      </c>
      <c r="O54" s="87" t="s">
        <v>37</v>
      </c>
      <c r="P54" s="89" t="s">
        <v>313</v>
      </c>
    </row>
    <row r="55" spans="4:16" ht="12.75">
      <c r="D55" s="24"/>
      <c r="E55" s="86">
        <v>46</v>
      </c>
      <c r="F55" s="85" t="s">
        <v>131</v>
      </c>
      <c r="G55" s="85" t="s">
        <v>197</v>
      </c>
      <c r="H55" s="86" t="s">
        <v>85</v>
      </c>
      <c r="I55" s="88" t="s">
        <v>52</v>
      </c>
      <c r="J55" s="87" t="s">
        <v>52</v>
      </c>
      <c r="K55" s="87" t="s">
        <v>50</v>
      </c>
      <c r="L55" s="87" t="s">
        <v>52</v>
      </c>
      <c r="M55" s="87" t="s">
        <v>52</v>
      </c>
      <c r="N55" s="87" t="s">
        <v>50</v>
      </c>
      <c r="O55" s="87" t="s">
        <v>35</v>
      </c>
      <c r="P55" s="89" t="s">
        <v>299</v>
      </c>
    </row>
    <row r="56" spans="4:16" ht="12.75">
      <c r="D56" s="24"/>
      <c r="E56" s="86">
        <v>47</v>
      </c>
      <c r="F56" s="85" t="s">
        <v>151</v>
      </c>
      <c r="G56" s="85" t="s">
        <v>197</v>
      </c>
      <c r="H56" s="86" t="s">
        <v>117</v>
      </c>
      <c r="I56" s="88" t="s">
        <v>50</v>
      </c>
      <c r="J56" s="87" t="s">
        <v>50</v>
      </c>
      <c r="K56" s="87" t="s">
        <v>48</v>
      </c>
      <c r="L56" s="87" t="s">
        <v>50</v>
      </c>
      <c r="M56" s="87" t="s">
        <v>50</v>
      </c>
      <c r="N56" s="87" t="s">
        <v>50</v>
      </c>
      <c r="O56" s="87" t="s">
        <v>37</v>
      </c>
      <c r="P56" s="89" t="s">
        <v>314</v>
      </c>
    </row>
    <row r="57" spans="4:16" ht="12.75">
      <c r="D57" s="24"/>
      <c r="E57" s="86">
        <v>48</v>
      </c>
      <c r="F57" s="85" t="s">
        <v>167</v>
      </c>
      <c r="G57" s="85" t="s">
        <v>197</v>
      </c>
      <c r="H57" s="86" t="s">
        <v>125</v>
      </c>
      <c r="I57" s="90" t="s">
        <v>50</v>
      </c>
      <c r="J57" s="87" t="s">
        <v>52</v>
      </c>
      <c r="K57" s="87" t="s">
        <v>50</v>
      </c>
      <c r="L57" s="87" t="s">
        <v>52</v>
      </c>
      <c r="M57" s="87" t="s">
        <v>52</v>
      </c>
      <c r="N57" s="87" t="s">
        <v>50</v>
      </c>
      <c r="O57" s="87" t="s">
        <v>35</v>
      </c>
      <c r="P57" s="89" t="s">
        <v>315</v>
      </c>
    </row>
    <row r="58" spans="4:16" ht="12.75">
      <c r="D58" s="24"/>
      <c r="E58" s="86">
        <v>49</v>
      </c>
      <c r="F58" s="85" t="s">
        <v>119</v>
      </c>
      <c r="G58" s="85" t="s">
        <v>231</v>
      </c>
      <c r="H58" s="86" t="s">
        <v>117</v>
      </c>
      <c r="I58" s="88" t="s">
        <v>50</v>
      </c>
      <c r="J58" s="87" t="s">
        <v>50</v>
      </c>
      <c r="K58" s="87" t="s">
        <v>52</v>
      </c>
      <c r="L58" s="87" t="s">
        <v>52</v>
      </c>
      <c r="M58" s="87" t="s">
        <v>52</v>
      </c>
      <c r="N58" s="87" t="s">
        <v>52</v>
      </c>
      <c r="O58" s="87" t="s">
        <v>35</v>
      </c>
      <c r="P58" s="89" t="s">
        <v>316</v>
      </c>
    </row>
    <row r="59" spans="4:16" ht="12.75">
      <c r="D59" s="24"/>
      <c r="E59" s="86">
        <v>50</v>
      </c>
      <c r="F59" s="85" t="s">
        <v>118</v>
      </c>
      <c r="G59" s="85" t="s">
        <v>231</v>
      </c>
      <c r="H59" s="86" t="s">
        <v>117</v>
      </c>
      <c r="I59" s="88" t="s">
        <v>50</v>
      </c>
      <c r="J59" s="87" t="s">
        <v>48</v>
      </c>
      <c r="K59" s="87" t="s">
        <v>50</v>
      </c>
      <c r="L59" s="87" t="s">
        <v>48</v>
      </c>
      <c r="M59" s="87" t="s">
        <v>50</v>
      </c>
      <c r="N59" s="87" t="s">
        <v>52</v>
      </c>
      <c r="O59" s="87" t="s">
        <v>37</v>
      </c>
      <c r="P59" s="89" t="s">
        <v>283</v>
      </c>
    </row>
    <row r="60" spans="4:16" ht="12.75">
      <c r="D60" s="24"/>
      <c r="E60" s="86">
        <v>51</v>
      </c>
      <c r="F60" s="85" t="s">
        <v>86</v>
      </c>
      <c r="G60" s="85" t="s">
        <v>231</v>
      </c>
      <c r="H60" s="86" t="s">
        <v>85</v>
      </c>
      <c r="I60" s="88" t="s">
        <v>52</v>
      </c>
      <c r="J60" s="87" t="s">
        <v>52</v>
      </c>
      <c r="K60" s="87" t="s">
        <v>50</v>
      </c>
      <c r="L60" s="87" t="s">
        <v>52</v>
      </c>
      <c r="M60" s="87" t="s">
        <v>52</v>
      </c>
      <c r="N60" s="87" t="s">
        <v>48</v>
      </c>
      <c r="O60" s="87" t="s">
        <v>35</v>
      </c>
      <c r="P60" s="89" t="s">
        <v>299</v>
      </c>
    </row>
    <row r="61" spans="4:16" ht="12.75">
      <c r="D61" s="24"/>
      <c r="E61" s="86">
        <v>52</v>
      </c>
      <c r="F61" s="85" t="s">
        <v>88</v>
      </c>
      <c r="G61" s="85" t="s">
        <v>231</v>
      </c>
      <c r="H61" s="86" t="s">
        <v>85</v>
      </c>
      <c r="I61" s="88" t="s">
        <v>50</v>
      </c>
      <c r="J61" s="87" t="s">
        <v>48</v>
      </c>
      <c r="K61" s="87" t="s">
        <v>50</v>
      </c>
      <c r="L61" s="87" t="s">
        <v>50</v>
      </c>
      <c r="M61" s="87" t="s">
        <v>52</v>
      </c>
      <c r="N61" s="87" t="s">
        <v>48</v>
      </c>
      <c r="O61" s="87" t="s">
        <v>37</v>
      </c>
      <c r="P61" s="89" t="s">
        <v>317</v>
      </c>
    </row>
    <row r="62" spans="4:16" ht="12.75">
      <c r="D62" s="24"/>
      <c r="E62" s="86">
        <v>53</v>
      </c>
      <c r="F62" s="85" t="s">
        <v>89</v>
      </c>
      <c r="G62" s="85" t="s">
        <v>231</v>
      </c>
      <c r="H62" s="86" t="s">
        <v>85</v>
      </c>
      <c r="I62" s="88" t="s">
        <v>48</v>
      </c>
      <c r="J62" s="87" t="s">
        <v>50</v>
      </c>
      <c r="K62" s="87" t="s">
        <v>48</v>
      </c>
      <c r="L62" s="87" t="s">
        <v>50</v>
      </c>
      <c r="M62" s="87" t="s">
        <v>52</v>
      </c>
      <c r="N62" s="87" t="s">
        <v>48</v>
      </c>
      <c r="O62" s="87" t="s">
        <v>35</v>
      </c>
      <c r="P62" s="89" t="s">
        <v>310</v>
      </c>
    </row>
    <row r="63" spans="4:16" ht="12.75">
      <c r="D63" s="24"/>
      <c r="E63" s="86">
        <v>54</v>
      </c>
      <c r="F63" s="85" t="s">
        <v>90</v>
      </c>
      <c r="G63" s="85" t="s">
        <v>231</v>
      </c>
      <c r="H63" s="86" t="s">
        <v>85</v>
      </c>
      <c r="I63" s="88" t="s">
        <v>48</v>
      </c>
      <c r="J63" s="87" t="s">
        <v>50</v>
      </c>
      <c r="K63" s="87" t="s">
        <v>48</v>
      </c>
      <c r="L63" s="87" t="s">
        <v>48</v>
      </c>
      <c r="M63" s="87" t="s">
        <v>52</v>
      </c>
      <c r="N63" s="87" t="s">
        <v>48</v>
      </c>
      <c r="O63" s="87" t="s">
        <v>35</v>
      </c>
      <c r="P63" s="89" t="s">
        <v>310</v>
      </c>
    </row>
    <row r="64" spans="4:16" ht="12.75">
      <c r="D64" s="24"/>
      <c r="E64" s="86">
        <v>55</v>
      </c>
      <c r="F64" s="85" t="s">
        <v>91</v>
      </c>
      <c r="G64" s="85" t="s">
        <v>231</v>
      </c>
      <c r="H64" s="86" t="s">
        <v>85</v>
      </c>
      <c r="I64" s="88" t="s">
        <v>52</v>
      </c>
      <c r="J64" s="87" t="s">
        <v>48</v>
      </c>
      <c r="K64" s="87" t="s">
        <v>50</v>
      </c>
      <c r="L64" s="87" t="s">
        <v>52</v>
      </c>
      <c r="M64" s="87" t="s">
        <v>52</v>
      </c>
      <c r="N64" s="87" t="s">
        <v>48</v>
      </c>
      <c r="O64" s="87" t="s">
        <v>37</v>
      </c>
      <c r="P64" s="89" t="s">
        <v>313</v>
      </c>
    </row>
    <row r="65" spans="4:16" ht="12.75">
      <c r="D65" s="24"/>
      <c r="E65" s="86">
        <v>56</v>
      </c>
      <c r="F65" s="85" t="s">
        <v>126</v>
      </c>
      <c r="G65" s="85" t="s">
        <v>231</v>
      </c>
      <c r="H65" s="86" t="s">
        <v>125</v>
      </c>
      <c r="I65" s="88" t="s">
        <v>50</v>
      </c>
      <c r="J65" s="87" t="s">
        <v>52</v>
      </c>
      <c r="K65" s="87" t="s">
        <v>50</v>
      </c>
      <c r="L65" s="87" t="s">
        <v>52</v>
      </c>
      <c r="M65" s="87" t="s">
        <v>52</v>
      </c>
      <c r="N65" s="87" t="s">
        <v>50</v>
      </c>
      <c r="O65" s="87" t="s">
        <v>35</v>
      </c>
      <c r="P65" s="89" t="s">
        <v>318</v>
      </c>
    </row>
    <row r="66" spans="4:16" ht="12.75">
      <c r="D66" s="24"/>
      <c r="E66" s="86">
        <v>57</v>
      </c>
      <c r="F66" s="85" t="s">
        <v>123</v>
      </c>
      <c r="G66" s="85" t="s">
        <v>231</v>
      </c>
      <c r="H66" s="86" t="s">
        <v>120</v>
      </c>
      <c r="I66" s="88" t="s">
        <v>52</v>
      </c>
      <c r="J66" s="87" t="s">
        <v>50</v>
      </c>
      <c r="K66" s="87" t="s">
        <v>50</v>
      </c>
      <c r="L66" s="87" t="s">
        <v>52</v>
      </c>
      <c r="M66" s="87" t="s">
        <v>52</v>
      </c>
      <c r="N66" s="87" t="s">
        <v>50</v>
      </c>
      <c r="O66" s="87" t="s">
        <v>35</v>
      </c>
      <c r="P66" s="89" t="s">
        <v>319</v>
      </c>
    </row>
    <row r="67" spans="4:16" ht="12.75">
      <c r="D67" s="24"/>
      <c r="E67" s="86">
        <v>58</v>
      </c>
      <c r="F67" s="85" t="s">
        <v>121</v>
      </c>
      <c r="G67" s="85" t="s">
        <v>231</v>
      </c>
      <c r="H67" s="86" t="s">
        <v>120</v>
      </c>
      <c r="I67" s="88" t="s">
        <v>52</v>
      </c>
      <c r="J67" s="87" t="s">
        <v>48</v>
      </c>
      <c r="K67" s="87" t="s">
        <v>50</v>
      </c>
      <c r="L67" s="87" t="s">
        <v>50</v>
      </c>
      <c r="M67" s="87" t="s">
        <v>52</v>
      </c>
      <c r="N67" s="87" t="s">
        <v>50</v>
      </c>
      <c r="O67" s="87" t="s">
        <v>37</v>
      </c>
      <c r="P67" s="89" t="s">
        <v>295</v>
      </c>
    </row>
    <row r="68" spans="4:16" ht="12.75">
      <c r="D68" s="24"/>
      <c r="E68" s="86">
        <v>59</v>
      </c>
      <c r="F68" s="85" t="s">
        <v>122</v>
      </c>
      <c r="G68" s="85" t="s">
        <v>231</v>
      </c>
      <c r="H68" s="86" t="s">
        <v>120</v>
      </c>
      <c r="I68" s="88" t="s">
        <v>52</v>
      </c>
      <c r="J68" s="87" t="s">
        <v>48</v>
      </c>
      <c r="K68" s="87" t="s">
        <v>50</v>
      </c>
      <c r="L68" s="87" t="s">
        <v>50</v>
      </c>
      <c r="M68" s="87" t="s">
        <v>48</v>
      </c>
      <c r="N68" s="87" t="s">
        <v>50</v>
      </c>
      <c r="O68" s="87" t="s">
        <v>35</v>
      </c>
      <c r="P68" s="89" t="s">
        <v>296</v>
      </c>
    </row>
    <row r="69" spans="4:16" ht="12.75">
      <c r="D69" s="24"/>
      <c r="E69" s="86">
        <v>60</v>
      </c>
      <c r="F69" s="85" t="s">
        <v>124</v>
      </c>
      <c r="G69" s="85" t="s">
        <v>231</v>
      </c>
      <c r="H69" s="86" t="s">
        <v>120</v>
      </c>
      <c r="I69" s="88" t="s">
        <v>50</v>
      </c>
      <c r="J69" s="87" t="s">
        <v>50</v>
      </c>
      <c r="K69" s="87" t="s">
        <v>50</v>
      </c>
      <c r="L69" s="87" t="s">
        <v>52</v>
      </c>
      <c r="M69" s="87" t="s">
        <v>48</v>
      </c>
      <c r="N69" s="87" t="s">
        <v>50</v>
      </c>
      <c r="O69" s="87" t="s">
        <v>35</v>
      </c>
      <c r="P69" s="89" t="s">
        <v>297</v>
      </c>
    </row>
    <row r="70" spans="4:16" ht="12.75">
      <c r="D70" s="24"/>
      <c r="E70" s="86">
        <v>61</v>
      </c>
      <c r="F70" s="85" t="s">
        <v>93</v>
      </c>
      <c r="G70" s="85" t="s">
        <v>231</v>
      </c>
      <c r="H70" s="86" t="s">
        <v>92</v>
      </c>
      <c r="I70" s="88" t="s">
        <v>48</v>
      </c>
      <c r="J70" s="87" t="s">
        <v>48</v>
      </c>
      <c r="K70" s="87" t="s">
        <v>50</v>
      </c>
      <c r="L70" s="87" t="s">
        <v>52</v>
      </c>
      <c r="M70" s="87" t="s">
        <v>52</v>
      </c>
      <c r="N70" s="87" t="s">
        <v>48</v>
      </c>
      <c r="O70" s="87" t="s">
        <v>37</v>
      </c>
      <c r="P70" s="89" t="s">
        <v>283</v>
      </c>
    </row>
    <row r="71" spans="4:16" ht="12.75">
      <c r="D71" s="24"/>
      <c r="E71" s="86">
        <v>62</v>
      </c>
      <c r="F71" s="85" t="s">
        <v>94</v>
      </c>
      <c r="G71" s="85" t="s">
        <v>231</v>
      </c>
      <c r="H71" s="86" t="s">
        <v>92</v>
      </c>
      <c r="I71" s="88" t="s">
        <v>48</v>
      </c>
      <c r="J71" s="87" t="s">
        <v>48</v>
      </c>
      <c r="K71" s="87" t="s">
        <v>50</v>
      </c>
      <c r="L71" s="87" t="s">
        <v>52</v>
      </c>
      <c r="M71" s="87" t="s">
        <v>52</v>
      </c>
      <c r="N71" s="87" t="s">
        <v>48</v>
      </c>
      <c r="O71" s="87" t="s">
        <v>37</v>
      </c>
      <c r="P71" s="89" t="s">
        <v>283</v>
      </c>
    </row>
    <row r="72" spans="4:16" ht="12.75">
      <c r="D72" s="24"/>
      <c r="E72" s="86">
        <v>63</v>
      </c>
      <c r="F72" s="85" t="s">
        <v>95</v>
      </c>
      <c r="G72" s="85" t="s">
        <v>231</v>
      </c>
      <c r="H72" s="86" t="s">
        <v>92</v>
      </c>
      <c r="I72" s="88" t="s">
        <v>50</v>
      </c>
      <c r="J72" s="87" t="s">
        <v>48</v>
      </c>
      <c r="K72" s="87" t="s">
        <v>50</v>
      </c>
      <c r="L72" s="87" t="s">
        <v>50</v>
      </c>
      <c r="M72" s="87" t="s">
        <v>52</v>
      </c>
      <c r="N72" s="87" t="s">
        <v>48</v>
      </c>
      <c r="O72" s="87" t="s">
        <v>37</v>
      </c>
      <c r="P72" s="89" t="s">
        <v>320</v>
      </c>
    </row>
    <row r="73" spans="4:16" ht="12.75">
      <c r="D73" s="24"/>
      <c r="E73" s="86">
        <v>64</v>
      </c>
      <c r="F73" s="85" t="s">
        <v>98</v>
      </c>
      <c r="G73" s="85" t="s">
        <v>231</v>
      </c>
      <c r="H73" s="86" t="s">
        <v>97</v>
      </c>
      <c r="I73" s="88" t="s">
        <v>48</v>
      </c>
      <c r="J73" s="87" t="s">
        <v>50</v>
      </c>
      <c r="K73" s="87" t="s">
        <v>50</v>
      </c>
      <c r="L73" s="87" t="s">
        <v>50</v>
      </c>
      <c r="M73" s="87" t="s">
        <v>50</v>
      </c>
      <c r="N73" s="87" t="s">
        <v>48</v>
      </c>
      <c r="O73" s="87" t="s">
        <v>37</v>
      </c>
      <c r="P73" s="89" t="s">
        <v>321</v>
      </c>
    </row>
    <row r="74" spans="4:16" ht="12.75">
      <c r="D74" s="24"/>
      <c r="E74" s="86">
        <v>65</v>
      </c>
      <c r="F74" s="85" t="s">
        <v>99</v>
      </c>
      <c r="G74" s="85" t="s">
        <v>231</v>
      </c>
      <c r="H74" s="86" t="s">
        <v>97</v>
      </c>
      <c r="I74" s="88" t="s">
        <v>48</v>
      </c>
      <c r="J74" s="87" t="s">
        <v>50</v>
      </c>
      <c r="K74" s="87" t="s">
        <v>50</v>
      </c>
      <c r="L74" s="87" t="s">
        <v>50</v>
      </c>
      <c r="M74" s="87" t="s">
        <v>50</v>
      </c>
      <c r="N74" s="87" t="s">
        <v>48</v>
      </c>
      <c r="O74" s="87" t="s">
        <v>37</v>
      </c>
      <c r="P74" s="89" t="s">
        <v>321</v>
      </c>
    </row>
    <row r="75" spans="4:16" ht="12.75">
      <c r="D75" s="24"/>
      <c r="E75" s="86">
        <v>66</v>
      </c>
      <c r="F75" s="85" t="s">
        <v>100</v>
      </c>
      <c r="G75" s="85" t="s">
        <v>231</v>
      </c>
      <c r="H75" s="86" t="s">
        <v>97</v>
      </c>
      <c r="I75" s="88" t="s">
        <v>48</v>
      </c>
      <c r="J75" s="88" t="s">
        <v>48</v>
      </c>
      <c r="K75" s="88" t="s">
        <v>50</v>
      </c>
      <c r="L75" s="88" t="s">
        <v>48</v>
      </c>
      <c r="M75" s="88" t="s">
        <v>50</v>
      </c>
      <c r="N75" s="88" t="s">
        <v>48</v>
      </c>
      <c r="O75" s="87" t="s">
        <v>37</v>
      </c>
      <c r="P75" s="89" t="s">
        <v>321</v>
      </c>
    </row>
    <row r="76" spans="4:16" ht="12.75">
      <c r="D76" s="24"/>
      <c r="E76" s="86">
        <v>67</v>
      </c>
      <c r="F76" s="85" t="s">
        <v>101</v>
      </c>
      <c r="G76" s="85" t="s">
        <v>231</v>
      </c>
      <c r="H76" s="86" t="s">
        <v>97</v>
      </c>
      <c r="I76" s="88" t="s">
        <v>48</v>
      </c>
      <c r="J76" s="88" t="s">
        <v>48</v>
      </c>
      <c r="K76" s="88" t="s">
        <v>50</v>
      </c>
      <c r="L76" s="88" t="s">
        <v>48</v>
      </c>
      <c r="M76" s="88" t="s">
        <v>50</v>
      </c>
      <c r="N76" s="88" t="s">
        <v>48</v>
      </c>
      <c r="O76" s="87" t="s">
        <v>37</v>
      </c>
      <c r="P76" s="89" t="s">
        <v>321</v>
      </c>
    </row>
    <row r="77" spans="4:16" ht="12.75">
      <c r="D77" s="24"/>
      <c r="E77" s="86">
        <v>68</v>
      </c>
      <c r="F77" s="85" t="s">
        <v>102</v>
      </c>
      <c r="G77" s="85" t="s">
        <v>231</v>
      </c>
      <c r="H77" s="86" t="s">
        <v>97</v>
      </c>
      <c r="I77" s="88" t="s">
        <v>48</v>
      </c>
      <c r="J77" s="87" t="s">
        <v>50</v>
      </c>
      <c r="K77" s="87" t="s">
        <v>50</v>
      </c>
      <c r="L77" s="87" t="s">
        <v>52</v>
      </c>
      <c r="M77" s="87" t="s">
        <v>50</v>
      </c>
      <c r="N77" s="87" t="s">
        <v>48</v>
      </c>
      <c r="O77" s="87" t="s">
        <v>35</v>
      </c>
      <c r="P77" s="89" t="s">
        <v>322</v>
      </c>
    </row>
    <row r="78" spans="4:16" ht="12.75">
      <c r="D78" s="24"/>
      <c r="E78" s="86">
        <v>69</v>
      </c>
      <c r="F78" s="85" t="s">
        <v>103</v>
      </c>
      <c r="G78" s="85" t="s">
        <v>231</v>
      </c>
      <c r="H78" s="86" t="s">
        <v>97</v>
      </c>
      <c r="I78" s="88" t="s">
        <v>48</v>
      </c>
      <c r="J78" s="87" t="s">
        <v>48</v>
      </c>
      <c r="K78" s="87" t="s">
        <v>50</v>
      </c>
      <c r="L78" s="87" t="s">
        <v>50</v>
      </c>
      <c r="M78" s="87" t="s">
        <v>50</v>
      </c>
      <c r="N78" s="87" t="s">
        <v>48</v>
      </c>
      <c r="O78" s="87" t="s">
        <v>37</v>
      </c>
      <c r="P78" s="89" t="s">
        <v>321</v>
      </c>
    </row>
    <row r="79" spans="4:16" ht="12.75">
      <c r="D79" s="24"/>
      <c r="E79" s="86">
        <v>70</v>
      </c>
      <c r="F79" s="85" t="s">
        <v>104</v>
      </c>
      <c r="G79" s="85" t="s">
        <v>231</v>
      </c>
      <c r="H79" s="86" t="s">
        <v>97</v>
      </c>
      <c r="I79" s="88" t="s">
        <v>48</v>
      </c>
      <c r="J79" s="87" t="s">
        <v>48</v>
      </c>
      <c r="K79" s="87" t="s">
        <v>50</v>
      </c>
      <c r="L79" s="87" t="s">
        <v>48</v>
      </c>
      <c r="M79" s="87" t="s">
        <v>50</v>
      </c>
      <c r="N79" s="87" t="s">
        <v>48</v>
      </c>
      <c r="O79" s="87" t="s">
        <v>37</v>
      </c>
      <c r="P79" s="89" t="s">
        <v>321</v>
      </c>
    </row>
    <row r="80" spans="4:16" ht="12.75">
      <c r="D80" s="24"/>
      <c r="E80" s="86">
        <v>71</v>
      </c>
      <c r="F80" s="85" t="s">
        <v>106</v>
      </c>
      <c r="G80" s="85" t="s">
        <v>231</v>
      </c>
      <c r="H80" s="86" t="s">
        <v>105</v>
      </c>
      <c r="I80" s="88" t="s">
        <v>52</v>
      </c>
      <c r="J80" s="87" t="s">
        <v>50</v>
      </c>
      <c r="K80" s="87" t="s">
        <v>50</v>
      </c>
      <c r="L80" s="87" t="s">
        <v>50</v>
      </c>
      <c r="M80" s="87" t="s">
        <v>52</v>
      </c>
      <c r="N80" s="87" t="s">
        <v>52</v>
      </c>
      <c r="O80" s="87" t="s">
        <v>35</v>
      </c>
      <c r="P80" s="89" t="s">
        <v>307</v>
      </c>
    </row>
    <row r="81" spans="4:16" ht="12.75">
      <c r="D81" s="24"/>
      <c r="E81" s="86">
        <v>72</v>
      </c>
      <c r="F81" s="85" t="s">
        <v>110</v>
      </c>
      <c r="G81" s="85" t="s">
        <v>231</v>
      </c>
      <c r="H81" s="86" t="s">
        <v>107</v>
      </c>
      <c r="I81" s="88" t="s">
        <v>50</v>
      </c>
      <c r="J81" s="87" t="s">
        <v>48</v>
      </c>
      <c r="K81" s="87" t="s">
        <v>50</v>
      </c>
      <c r="L81" s="87" t="s">
        <v>50</v>
      </c>
      <c r="M81" s="87" t="s">
        <v>50</v>
      </c>
      <c r="N81" s="87" t="s">
        <v>50</v>
      </c>
      <c r="O81" s="87" t="s">
        <v>35</v>
      </c>
      <c r="P81" s="89" t="s">
        <v>323</v>
      </c>
    </row>
    <row r="82" spans="4:16" ht="12.75">
      <c r="D82" s="24"/>
      <c r="E82" s="86">
        <v>73</v>
      </c>
      <c r="F82" s="85" t="s">
        <v>109</v>
      </c>
      <c r="G82" s="85" t="s">
        <v>231</v>
      </c>
      <c r="H82" s="86" t="s">
        <v>107</v>
      </c>
      <c r="I82" s="88" t="s">
        <v>52</v>
      </c>
      <c r="J82" s="87" t="s">
        <v>50</v>
      </c>
      <c r="K82" s="87" t="s">
        <v>50</v>
      </c>
      <c r="L82" s="87" t="s">
        <v>50</v>
      </c>
      <c r="M82" s="87" t="s">
        <v>50</v>
      </c>
      <c r="N82" s="87" t="s">
        <v>50</v>
      </c>
      <c r="O82" s="87" t="s">
        <v>35</v>
      </c>
      <c r="P82" s="89" t="s">
        <v>323</v>
      </c>
    </row>
    <row r="83" spans="4:16" ht="12.75">
      <c r="D83" s="24"/>
      <c r="E83" s="86">
        <v>74</v>
      </c>
      <c r="F83" s="85" t="s">
        <v>108</v>
      </c>
      <c r="G83" s="85" t="s">
        <v>231</v>
      </c>
      <c r="H83" s="86" t="s">
        <v>107</v>
      </c>
      <c r="I83" s="88" t="s">
        <v>50</v>
      </c>
      <c r="J83" s="87" t="s">
        <v>50</v>
      </c>
      <c r="K83" s="87" t="s">
        <v>50</v>
      </c>
      <c r="L83" s="87" t="s">
        <v>50</v>
      </c>
      <c r="M83" s="87" t="s">
        <v>50</v>
      </c>
      <c r="N83" s="87" t="s">
        <v>50</v>
      </c>
      <c r="O83" s="87" t="s">
        <v>35</v>
      </c>
      <c r="P83" s="89" t="s">
        <v>323</v>
      </c>
    </row>
    <row r="84" spans="4:16" ht="12.75">
      <c r="D84" s="24"/>
      <c r="E84" s="86">
        <v>75</v>
      </c>
      <c r="F84" s="85" t="s">
        <v>112</v>
      </c>
      <c r="G84" s="85" t="s">
        <v>231</v>
      </c>
      <c r="H84" s="86" t="s">
        <v>111</v>
      </c>
      <c r="I84" s="88" t="s">
        <v>48</v>
      </c>
      <c r="J84" s="87" t="s">
        <v>50</v>
      </c>
      <c r="K84" s="87" t="s">
        <v>48</v>
      </c>
      <c r="L84" s="87" t="s">
        <v>48</v>
      </c>
      <c r="M84" s="87" t="s">
        <v>50</v>
      </c>
      <c r="N84" s="87" t="s">
        <v>50</v>
      </c>
      <c r="O84" s="87" t="s">
        <v>37</v>
      </c>
      <c r="P84" s="89" t="s">
        <v>310</v>
      </c>
    </row>
    <row r="85" spans="4:16" ht="12.75">
      <c r="D85" s="24"/>
      <c r="E85" s="86">
        <v>76</v>
      </c>
      <c r="F85" s="85" t="s">
        <v>113</v>
      </c>
      <c r="G85" s="85" t="s">
        <v>231</v>
      </c>
      <c r="H85" s="86" t="s">
        <v>111</v>
      </c>
      <c r="I85" s="88" t="s">
        <v>52</v>
      </c>
      <c r="J85" s="87" t="s">
        <v>50</v>
      </c>
      <c r="K85" s="87" t="s">
        <v>50</v>
      </c>
      <c r="L85" s="87" t="s">
        <v>50</v>
      </c>
      <c r="M85" s="87" t="s">
        <v>52</v>
      </c>
      <c r="N85" s="87" t="s">
        <v>50</v>
      </c>
      <c r="O85" s="87" t="s">
        <v>35</v>
      </c>
      <c r="P85" s="89" t="s">
        <v>312</v>
      </c>
    </row>
    <row r="86" spans="4:16" ht="12.75">
      <c r="D86" s="24"/>
      <c r="E86" s="86">
        <v>77</v>
      </c>
      <c r="F86" s="85" t="s">
        <v>114</v>
      </c>
      <c r="G86" s="85" t="s">
        <v>231</v>
      </c>
      <c r="H86" s="86" t="s">
        <v>111</v>
      </c>
      <c r="I86" s="88" t="s">
        <v>52</v>
      </c>
      <c r="J86" s="87" t="s">
        <v>50</v>
      </c>
      <c r="K86" s="87" t="s">
        <v>50</v>
      </c>
      <c r="L86" s="87" t="s">
        <v>50</v>
      </c>
      <c r="M86" s="87" t="s">
        <v>50</v>
      </c>
      <c r="N86" s="87" t="s">
        <v>50</v>
      </c>
      <c r="O86" s="87" t="s">
        <v>35</v>
      </c>
      <c r="P86" s="89" t="s">
        <v>324</v>
      </c>
    </row>
    <row r="87" spans="4:16" ht="12.75">
      <c r="D87" s="24"/>
      <c r="E87" s="86">
        <v>78</v>
      </c>
      <c r="F87" s="85" t="s">
        <v>115</v>
      </c>
      <c r="G87" s="85" t="s">
        <v>231</v>
      </c>
      <c r="H87" s="86" t="s">
        <v>111</v>
      </c>
      <c r="I87" s="88" t="s">
        <v>52</v>
      </c>
      <c r="J87" s="87" t="s">
        <v>50</v>
      </c>
      <c r="K87" s="87" t="s">
        <v>50</v>
      </c>
      <c r="L87" s="87" t="s">
        <v>52</v>
      </c>
      <c r="M87" s="87" t="s">
        <v>52</v>
      </c>
      <c r="N87" s="87" t="s">
        <v>50</v>
      </c>
      <c r="O87" s="87" t="s">
        <v>35</v>
      </c>
      <c r="P87" s="89" t="s">
        <v>312</v>
      </c>
    </row>
    <row r="88" spans="4:16" ht="12.75">
      <c r="D88" s="24"/>
      <c r="E88" s="86">
        <v>79</v>
      </c>
      <c r="F88" s="85" t="s">
        <v>116</v>
      </c>
      <c r="G88" s="85" t="s">
        <v>231</v>
      </c>
      <c r="H88" s="86" t="s">
        <v>111</v>
      </c>
      <c r="I88" s="88" t="s">
        <v>52</v>
      </c>
      <c r="J88" s="87" t="s">
        <v>50</v>
      </c>
      <c r="K88" s="87" t="s">
        <v>50</v>
      </c>
      <c r="L88" s="87" t="s">
        <v>52</v>
      </c>
      <c r="M88" s="87" t="s">
        <v>50</v>
      </c>
      <c r="N88" s="87" t="s">
        <v>50</v>
      </c>
      <c r="O88" s="87" t="s">
        <v>35</v>
      </c>
      <c r="P88" s="89" t="s">
        <v>324</v>
      </c>
    </row>
    <row r="89" spans="4:16" ht="12.75">
      <c r="D89" s="24"/>
      <c r="E89" s="86">
        <v>80</v>
      </c>
      <c r="F89" s="85" t="s">
        <v>87</v>
      </c>
      <c r="G89" s="85" t="s">
        <v>231</v>
      </c>
      <c r="H89" s="86" t="s">
        <v>85</v>
      </c>
      <c r="I89" s="88" t="s">
        <v>52</v>
      </c>
      <c r="J89" s="87" t="s">
        <v>52</v>
      </c>
      <c r="K89" s="87" t="s">
        <v>50</v>
      </c>
      <c r="L89" s="87" t="s">
        <v>52</v>
      </c>
      <c r="M89" s="87" t="s">
        <v>52</v>
      </c>
      <c r="N89" s="87" t="s">
        <v>50</v>
      </c>
      <c r="O89" s="87" t="s">
        <v>35</v>
      </c>
      <c r="P89" s="89" t="s">
        <v>299</v>
      </c>
    </row>
    <row r="90" spans="4:16" ht="12.75">
      <c r="D90" s="24"/>
      <c r="E90" s="86">
        <v>81</v>
      </c>
      <c r="F90" s="85" t="s">
        <v>96</v>
      </c>
      <c r="G90" s="85" t="s">
        <v>231</v>
      </c>
      <c r="H90" s="86" t="s">
        <v>92</v>
      </c>
      <c r="I90" s="88" t="s">
        <v>48</v>
      </c>
      <c r="J90" s="87" t="s">
        <v>50</v>
      </c>
      <c r="K90" s="87" t="s">
        <v>50</v>
      </c>
      <c r="L90" s="87" t="s">
        <v>52</v>
      </c>
      <c r="M90" s="87" t="s">
        <v>52</v>
      </c>
      <c r="N90" s="87" t="s">
        <v>50</v>
      </c>
      <c r="O90" s="87" t="s">
        <v>35</v>
      </c>
      <c r="P90" s="89" t="s">
        <v>325</v>
      </c>
    </row>
  </sheetData>
  <pageMargins left="0.7" right="0.7" top="0.75" bottom="0.75" header="0.3" footer="0.3"/>
  <pageSetup orientation="portrait" horizontalDpi="300" verticalDpi="30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8:E15"/>
  <sheetViews>
    <sheetView topLeftCell="A11" workbookViewId="0"/>
  </sheetViews>
  <sheetFormatPr defaultColWidth="9.140625" defaultRowHeight="15"/>
  <cols>
    <col min="1" max="4" width="2.5703125" style="66" customWidth="1"/>
    <col min="5" max="5" width="20.5703125" style="66" customWidth="1"/>
    <col min="6" max="16384" width="9.140625" style="66"/>
  </cols>
  <sheetData>
    <row r="8" spans="2:5" ht="15.75">
      <c r="B8" s="71" t="s">
        <v>326</v>
      </c>
    </row>
    <row r="9" spans="2:5" ht="21">
      <c r="B9" s="65" t="s">
        <v>327</v>
      </c>
    </row>
    <row r="14" spans="2:5" ht="18.75">
      <c r="B14" s="70" t="str">
        <f>_Cover!B14</f>
        <v>IESO DER Potential Study - Measure List, Pre-Assessment &amp; Approach</v>
      </c>
    </row>
    <row r="15" spans="2:5">
      <c r="B15" s="68" t="str">
        <f ca="1">HYPERLINK("#"&amp;CELL("address", _Contents!B3 ), "Go to Table of Contents")</f>
        <v>Go to Table of Contents</v>
      </c>
      <c r="C15" s="68"/>
      <c r="D15" s="68"/>
      <c r="E15" s="68"/>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59"/>
  <sheetViews>
    <sheetView topLeftCell="A2" workbookViewId="0">
      <selection activeCell="F9" sqref="F9:AL59"/>
    </sheetView>
  </sheetViews>
  <sheetFormatPr defaultColWidth="9.42578125" defaultRowHeight="15"/>
  <cols>
    <col min="1" max="1" width="2.5703125" style="16" customWidth="1"/>
    <col min="2" max="2" width="2.5703125" style="20" customWidth="1"/>
    <col min="3" max="3" width="2.5703125" style="19" customWidth="1"/>
    <col min="4" max="5" width="2.5703125" style="23" customWidth="1"/>
    <col min="6" max="6" width="14.140625" style="16" customWidth="1"/>
    <col min="7" max="7" width="12.85546875" style="16" customWidth="1"/>
    <col min="8" max="8" width="31.140625" style="18" bestFit="1" customWidth="1"/>
    <col min="9" max="9" width="21.28515625" style="7" bestFit="1" customWidth="1"/>
    <col min="10" max="10" width="15.7109375" style="7" customWidth="1"/>
    <col min="11" max="11" width="255.5703125" style="7" bestFit="1" customWidth="1"/>
    <col min="12" max="13" width="15.7109375" style="18" customWidth="1"/>
    <col min="14" max="14" width="15.7109375" style="16" customWidth="1"/>
    <col min="15" max="15" width="15.7109375" style="43" customWidth="1"/>
    <col min="16" max="22" width="15.7109375" style="16" customWidth="1"/>
    <col min="23" max="25" width="30.7109375" style="16" customWidth="1"/>
    <col min="26" max="26" width="22.42578125" style="16" customWidth="1"/>
    <col min="27" max="27" width="22.140625" style="16" customWidth="1"/>
    <col min="28" max="37" width="15.7109375" style="16" customWidth="1"/>
    <col min="38" max="38" width="53.85546875" style="16" bestFit="1" customWidth="1"/>
    <col min="39" max="16384" width="9.42578125" style="16"/>
  </cols>
  <sheetData>
    <row r="1" spans="2:38" customFormat="1" ht="21">
      <c r="B1" s="6" t="s">
        <v>327</v>
      </c>
      <c r="C1" s="5"/>
      <c r="D1" s="3"/>
      <c r="G1" s="8"/>
      <c r="I1" s="8"/>
      <c r="J1" s="8"/>
      <c r="K1" s="8"/>
      <c r="L1" s="8"/>
      <c r="M1" s="8"/>
    </row>
    <row r="2" spans="2:38" customFormat="1" ht="18.75">
      <c r="B2" s="1" t="str">
        <f>_Cover!B14</f>
        <v>IESO DER Potential Study - Measure List, Pre-Assessment &amp; Approach</v>
      </c>
      <c r="C2" s="5"/>
      <c r="D2" s="3"/>
      <c r="G2" s="9"/>
      <c r="I2" s="9"/>
      <c r="J2" s="9"/>
      <c r="K2" s="9"/>
      <c r="L2" s="9"/>
    </row>
    <row r="3" spans="2:38" customFormat="1">
      <c r="B3" s="63" t="str">
        <f ca="1">HYPERLINK("#"&amp;CELL("address", _Contents!B3 ), "Go to Table of Contents")</f>
        <v>Go to Table of Contents</v>
      </c>
      <c r="C3" s="63"/>
      <c r="D3" s="63"/>
      <c r="E3" s="63"/>
      <c r="F3" s="81"/>
      <c r="G3" s="9"/>
      <c r="H3" s="81"/>
      <c r="I3" s="9"/>
      <c r="J3" s="9"/>
      <c r="K3" s="9"/>
      <c r="L3" s="9"/>
    </row>
    <row r="4" spans="2:38" ht="12">
      <c r="H4" s="16"/>
      <c r="I4" s="16"/>
      <c r="J4" s="16"/>
      <c r="K4" s="16"/>
      <c r="L4" s="16"/>
      <c r="M4" s="16"/>
      <c r="Q4" s="74"/>
      <c r="R4" s="73"/>
    </row>
    <row r="5" spans="2:38" ht="12">
      <c r="H5" s="16"/>
      <c r="I5" s="16"/>
      <c r="J5" s="16"/>
      <c r="K5" s="16"/>
      <c r="L5" s="16"/>
      <c r="M5" s="16"/>
      <c r="Q5" s="74"/>
    </row>
    <row r="6" spans="2:38" ht="12" customHeight="1">
      <c r="H6" s="16"/>
      <c r="I6" s="16"/>
      <c r="J6" s="16"/>
      <c r="K6" s="16"/>
      <c r="L6" s="16"/>
      <c r="M6" s="16"/>
    </row>
    <row r="7" spans="2:38" ht="12" customHeight="1">
      <c r="H7" s="16"/>
      <c r="I7" s="16"/>
      <c r="J7" s="16"/>
      <c r="K7" s="83" t="s">
        <v>328</v>
      </c>
      <c r="L7" s="82"/>
      <c r="M7" s="82"/>
      <c r="N7" s="82"/>
      <c r="O7" s="82"/>
      <c r="P7" s="82"/>
      <c r="Q7" s="82"/>
      <c r="S7" s="83" t="s">
        <v>329</v>
      </c>
      <c r="T7" s="82"/>
      <c r="U7" s="82"/>
      <c r="W7" s="83" t="s">
        <v>27</v>
      </c>
      <c r="X7" s="82"/>
      <c r="Y7" s="82"/>
      <c r="Z7" s="82"/>
      <c r="AB7" s="83" t="s">
        <v>330</v>
      </c>
      <c r="AC7" s="82"/>
      <c r="AD7" s="82"/>
      <c r="AE7" s="82"/>
      <c r="AF7" s="82"/>
      <c r="AH7" s="82" t="s">
        <v>331</v>
      </c>
      <c r="AI7" s="82"/>
      <c r="AJ7" s="82"/>
      <c r="AK7" s="82"/>
      <c r="AL7" s="82"/>
    </row>
    <row r="8" spans="2:38" ht="36">
      <c r="D8" s="19"/>
      <c r="E8" s="19"/>
      <c r="F8" s="19"/>
      <c r="G8" s="19"/>
      <c r="H8" s="84" t="s">
        <v>332</v>
      </c>
      <c r="I8" s="84"/>
      <c r="J8" s="84"/>
      <c r="K8" s="84" t="s">
        <v>333</v>
      </c>
      <c r="L8" s="84"/>
      <c r="M8" s="84" t="s">
        <v>334</v>
      </c>
      <c r="N8" s="84"/>
      <c r="O8" s="84" t="s">
        <v>335</v>
      </c>
      <c r="P8" s="84"/>
      <c r="Q8" s="84" t="s">
        <v>336</v>
      </c>
      <c r="R8" s="84"/>
      <c r="S8" s="84" t="s">
        <v>337</v>
      </c>
      <c r="T8" s="84"/>
      <c r="U8" s="84" t="s">
        <v>338</v>
      </c>
      <c r="V8" s="84"/>
      <c r="W8" s="84" t="s">
        <v>258</v>
      </c>
      <c r="X8" s="84" t="s">
        <v>259</v>
      </c>
      <c r="Y8" s="84" t="s">
        <v>260</v>
      </c>
      <c r="Z8" s="84" t="s">
        <v>339</v>
      </c>
      <c r="AA8" s="84" t="s">
        <v>340</v>
      </c>
      <c r="AB8" s="84" t="s">
        <v>341</v>
      </c>
      <c r="AC8" s="84"/>
      <c r="AD8" s="84" t="s">
        <v>342</v>
      </c>
      <c r="AE8" s="84"/>
      <c r="AF8" s="84" t="s">
        <v>343</v>
      </c>
      <c r="AG8" s="84"/>
      <c r="AH8" s="84" t="s">
        <v>344</v>
      </c>
      <c r="AI8" s="84"/>
      <c r="AJ8" s="84" t="s">
        <v>345</v>
      </c>
      <c r="AK8" s="84"/>
      <c r="AL8" s="84" t="s">
        <v>346</v>
      </c>
    </row>
    <row r="9" spans="2:38" s="47" customFormat="1" ht="24">
      <c r="B9" s="44"/>
      <c r="C9" s="45"/>
      <c r="D9" s="46"/>
      <c r="E9" s="46"/>
      <c r="F9" s="17" t="s">
        <v>347</v>
      </c>
      <c r="G9" s="17" t="s">
        <v>348</v>
      </c>
      <c r="H9" s="17" t="s">
        <v>83</v>
      </c>
      <c r="I9" s="17" t="s">
        <v>185</v>
      </c>
      <c r="J9" s="17" t="s">
        <v>184</v>
      </c>
      <c r="K9" s="17" t="s">
        <v>349</v>
      </c>
      <c r="L9" s="17" t="s">
        <v>350</v>
      </c>
      <c r="M9" s="17" t="s">
        <v>351</v>
      </c>
      <c r="N9" s="17" t="s">
        <v>352</v>
      </c>
      <c r="O9" s="17" t="s">
        <v>353</v>
      </c>
      <c r="P9" s="17" t="s">
        <v>354</v>
      </c>
      <c r="Q9" s="17" t="s">
        <v>355</v>
      </c>
      <c r="R9" s="17" t="s">
        <v>356</v>
      </c>
      <c r="S9" s="17" t="s">
        <v>357</v>
      </c>
      <c r="T9" s="17" t="s">
        <v>358</v>
      </c>
      <c r="U9" s="17" t="s">
        <v>359</v>
      </c>
      <c r="V9" s="17" t="s">
        <v>360</v>
      </c>
      <c r="W9" s="17" t="s">
        <v>361</v>
      </c>
      <c r="X9" s="17" t="s">
        <v>362</v>
      </c>
      <c r="Y9" s="17" t="s">
        <v>363</v>
      </c>
      <c r="Z9" s="17" t="s">
        <v>364</v>
      </c>
      <c r="AA9" s="17" t="s">
        <v>365</v>
      </c>
      <c r="AB9" s="17" t="s">
        <v>366</v>
      </c>
      <c r="AC9" s="17" t="s">
        <v>367</v>
      </c>
      <c r="AD9" s="17" t="s">
        <v>368</v>
      </c>
      <c r="AE9" s="17" t="s">
        <v>369</v>
      </c>
      <c r="AF9" s="17" t="s">
        <v>370</v>
      </c>
      <c r="AG9" s="17" t="s">
        <v>371</v>
      </c>
      <c r="AH9" s="17" t="s">
        <v>372</v>
      </c>
      <c r="AI9" s="17" t="s">
        <v>373</v>
      </c>
      <c r="AJ9" s="17" t="s">
        <v>374</v>
      </c>
      <c r="AK9" s="17" t="s">
        <v>375</v>
      </c>
      <c r="AL9" s="17" t="s">
        <v>346</v>
      </c>
    </row>
    <row r="10" spans="2:38" ht="12.75">
      <c r="D10" s="24"/>
      <c r="E10" s="24"/>
      <c r="F10" s="85">
        <f>_xlfn.XLOOKUP(Table35[[#This Row],[Technology/Measure]],Table3[Technology/Measure],Table3[Index],"boo")</f>
        <v>2</v>
      </c>
      <c r="G10" s="85">
        <v>1</v>
      </c>
      <c r="H10" s="85" t="s">
        <v>180</v>
      </c>
      <c r="I10" s="86" t="s">
        <v>187</v>
      </c>
      <c r="J10" s="86" t="s">
        <v>117</v>
      </c>
      <c r="K10" s="86" t="s">
        <v>376</v>
      </c>
      <c r="L10" s="86" t="s">
        <v>377</v>
      </c>
      <c r="M10" s="86" t="s">
        <v>378</v>
      </c>
      <c r="N10" s="86" t="s">
        <v>379</v>
      </c>
      <c r="O10" s="86" t="s">
        <v>380</v>
      </c>
      <c r="P10" s="86" t="s">
        <v>377</v>
      </c>
      <c r="Q10" s="86" t="s">
        <v>381</v>
      </c>
      <c r="R10" s="86" t="s">
        <v>382</v>
      </c>
      <c r="S10" s="86" t="s">
        <v>383</v>
      </c>
      <c r="T10" s="86" t="s">
        <v>384</v>
      </c>
      <c r="U10" s="86" t="s">
        <v>385</v>
      </c>
      <c r="V10" s="86" t="s">
        <v>385</v>
      </c>
      <c r="W10" s="86" t="s">
        <v>386</v>
      </c>
      <c r="X10" s="86" t="s">
        <v>385</v>
      </c>
      <c r="Y10" s="86" t="s">
        <v>385</v>
      </c>
      <c r="Z10" s="86" t="s">
        <v>387</v>
      </c>
      <c r="AA10" s="86" t="s">
        <v>35</v>
      </c>
      <c r="AB10" s="86" t="s">
        <v>388</v>
      </c>
      <c r="AC10" s="86" t="s">
        <v>389</v>
      </c>
      <c r="AD10" s="86" t="s">
        <v>390</v>
      </c>
      <c r="AE10" s="86" t="s">
        <v>389</v>
      </c>
      <c r="AF10" s="86" t="s">
        <v>391</v>
      </c>
      <c r="AG10" s="86" t="s">
        <v>392</v>
      </c>
      <c r="AH10" s="86" t="s">
        <v>393</v>
      </c>
      <c r="AI10" s="86" t="s">
        <v>394</v>
      </c>
      <c r="AJ10" s="86" t="s">
        <v>395</v>
      </c>
      <c r="AK10" s="86" t="s">
        <v>396</v>
      </c>
      <c r="AL10" s="86" t="s">
        <v>269</v>
      </c>
    </row>
    <row r="11" spans="2:38" ht="12.75">
      <c r="D11" s="24"/>
      <c r="E11" s="24"/>
      <c r="F11" s="85">
        <f>_xlfn.XLOOKUP(Table35[[#This Row],[Technology/Measure]],Table3[Technology/Measure],Table3[Index],"boo")</f>
        <v>3</v>
      </c>
      <c r="G11" s="85">
        <v>2</v>
      </c>
      <c r="H11" s="85" t="s">
        <v>178</v>
      </c>
      <c r="I11" s="86" t="s">
        <v>187</v>
      </c>
      <c r="J11" s="86" t="s">
        <v>117</v>
      </c>
      <c r="K11" s="86" t="s">
        <v>397</v>
      </c>
      <c r="L11" s="86" t="s">
        <v>398</v>
      </c>
      <c r="M11" s="86" t="s">
        <v>378</v>
      </c>
      <c r="N11" s="86" t="s">
        <v>379</v>
      </c>
      <c r="O11" s="86" t="s">
        <v>380</v>
      </c>
      <c r="P11" s="86" t="s">
        <v>377</v>
      </c>
      <c r="Q11" s="86" t="s">
        <v>399</v>
      </c>
      <c r="R11" s="86" t="s">
        <v>400</v>
      </c>
      <c r="S11" s="86" t="s">
        <v>383</v>
      </c>
      <c r="T11" s="86" t="s">
        <v>384</v>
      </c>
      <c r="U11" s="86" t="s">
        <v>385</v>
      </c>
      <c r="V11" s="86" t="s">
        <v>385</v>
      </c>
      <c r="W11" s="86" t="s">
        <v>386</v>
      </c>
      <c r="X11" s="86" t="s">
        <v>401</v>
      </c>
      <c r="Y11" s="86" t="s">
        <v>402</v>
      </c>
      <c r="Z11" s="86" t="s">
        <v>387</v>
      </c>
      <c r="AA11" s="86" t="s">
        <v>35</v>
      </c>
      <c r="AB11" s="86" t="s">
        <v>403</v>
      </c>
      <c r="AC11" s="86" t="s">
        <v>398</v>
      </c>
      <c r="AD11" s="86" t="s">
        <v>404</v>
      </c>
      <c r="AE11" s="86" t="s">
        <v>398</v>
      </c>
      <c r="AF11" s="86" t="s">
        <v>385</v>
      </c>
      <c r="AG11" s="86" t="s">
        <v>405</v>
      </c>
      <c r="AH11" s="86" t="s">
        <v>406</v>
      </c>
      <c r="AI11" s="86" t="s">
        <v>398</v>
      </c>
      <c r="AJ11" s="86" t="s">
        <v>407</v>
      </c>
      <c r="AK11" s="86" t="s">
        <v>408</v>
      </c>
      <c r="AL11" s="86" t="s">
        <v>269</v>
      </c>
    </row>
    <row r="12" spans="2:38" ht="12.75">
      <c r="D12" s="24"/>
      <c r="E12" s="24"/>
      <c r="F12" s="85">
        <f>_xlfn.XLOOKUP(Table35[[#This Row],[Technology/Measure]],Table3[Technology/Measure],Table3[Index],"boo")</f>
        <v>8</v>
      </c>
      <c r="G12" s="85">
        <v>3</v>
      </c>
      <c r="H12" s="85" t="s">
        <v>175</v>
      </c>
      <c r="I12" s="86" t="s">
        <v>187</v>
      </c>
      <c r="J12" s="86" t="s">
        <v>105</v>
      </c>
      <c r="K12" s="86" t="s">
        <v>409</v>
      </c>
      <c r="L12" s="86" t="s">
        <v>410</v>
      </c>
      <c r="M12" s="86" t="s">
        <v>411</v>
      </c>
      <c r="N12" s="86" t="s">
        <v>379</v>
      </c>
      <c r="O12" s="86" t="s">
        <v>412</v>
      </c>
      <c r="P12" s="86" t="s">
        <v>413</v>
      </c>
      <c r="Q12" s="86" t="s">
        <v>385</v>
      </c>
      <c r="R12" s="86" t="s">
        <v>385</v>
      </c>
      <c r="S12" s="86" t="s">
        <v>383</v>
      </c>
      <c r="T12" s="86" t="s">
        <v>384</v>
      </c>
      <c r="U12" s="86" t="s">
        <v>414</v>
      </c>
      <c r="V12" s="86" t="s">
        <v>413</v>
      </c>
      <c r="W12" s="86" t="s">
        <v>415</v>
      </c>
      <c r="X12" s="86" t="s">
        <v>416</v>
      </c>
      <c r="Y12" s="86" t="s">
        <v>417</v>
      </c>
      <c r="Z12" s="86" t="s">
        <v>418</v>
      </c>
      <c r="AA12" s="86" t="s">
        <v>35</v>
      </c>
      <c r="AB12" s="86" t="s">
        <v>419</v>
      </c>
      <c r="AC12" s="86" t="s">
        <v>420</v>
      </c>
      <c r="AD12" s="86" t="s">
        <v>421</v>
      </c>
      <c r="AE12" s="86" t="s">
        <v>389</v>
      </c>
      <c r="AF12" s="86" t="s">
        <v>391</v>
      </c>
      <c r="AG12" s="86" t="s">
        <v>422</v>
      </c>
      <c r="AH12" s="86" t="s">
        <v>423</v>
      </c>
      <c r="AI12" s="86" t="s">
        <v>424</v>
      </c>
      <c r="AJ12" s="86" t="s">
        <v>425</v>
      </c>
      <c r="AK12" s="86" t="s">
        <v>426</v>
      </c>
      <c r="AL12" s="86" t="s">
        <v>269</v>
      </c>
    </row>
    <row r="13" spans="2:38" ht="12.75">
      <c r="D13" s="24"/>
      <c r="E13" s="24"/>
      <c r="F13" s="85">
        <f>_xlfn.XLOOKUP(Table35[[#This Row],[Technology/Measure]],Table3[Technology/Measure],Table3[Index],"boo")</f>
        <v>10</v>
      </c>
      <c r="G13" s="85">
        <v>4</v>
      </c>
      <c r="H13" s="85" t="s">
        <v>146</v>
      </c>
      <c r="I13" s="86" t="s">
        <v>197</v>
      </c>
      <c r="J13" s="86" t="s">
        <v>117</v>
      </c>
      <c r="K13" s="86" t="s">
        <v>427</v>
      </c>
      <c r="L13" s="86" t="s">
        <v>428</v>
      </c>
      <c r="M13" s="86" t="s">
        <v>429</v>
      </c>
      <c r="N13" s="86" t="s">
        <v>430</v>
      </c>
      <c r="O13" s="86" t="s">
        <v>431</v>
      </c>
      <c r="P13" s="86" t="s">
        <v>432</v>
      </c>
      <c r="Q13" s="86" t="s">
        <v>385</v>
      </c>
      <c r="R13" s="86" t="s">
        <v>385</v>
      </c>
      <c r="S13" s="86" t="s">
        <v>433</v>
      </c>
      <c r="T13" s="86" t="s">
        <v>413</v>
      </c>
      <c r="U13" s="86" t="s">
        <v>385</v>
      </c>
      <c r="V13" s="86" t="s">
        <v>385</v>
      </c>
      <c r="W13" s="86" t="s">
        <v>434</v>
      </c>
      <c r="X13" s="86" t="s">
        <v>435</v>
      </c>
      <c r="Y13" s="86" t="s">
        <v>385</v>
      </c>
      <c r="Z13" s="86" t="s">
        <v>387</v>
      </c>
      <c r="AA13" s="86" t="s">
        <v>35</v>
      </c>
      <c r="AB13" s="86" t="s">
        <v>436</v>
      </c>
      <c r="AC13" s="86" t="s">
        <v>405</v>
      </c>
      <c r="AD13" s="86" t="s">
        <v>437</v>
      </c>
      <c r="AE13" s="86" t="s">
        <v>405</v>
      </c>
      <c r="AF13" s="86" t="s">
        <v>385</v>
      </c>
      <c r="AG13" s="86" t="s">
        <v>385</v>
      </c>
      <c r="AH13" s="86" t="s">
        <v>438</v>
      </c>
      <c r="AI13" s="86" t="s">
        <v>439</v>
      </c>
      <c r="AJ13" s="86" t="s">
        <v>440</v>
      </c>
      <c r="AK13" s="86" t="s">
        <v>441</v>
      </c>
      <c r="AL13" s="86" t="s">
        <v>442</v>
      </c>
    </row>
    <row r="14" spans="2:38" ht="12.75">
      <c r="D14" s="24"/>
      <c r="E14" s="24"/>
      <c r="F14" s="85">
        <f>_xlfn.XLOOKUP(Table35[[#This Row],[Technology/Measure]],Table3[Technology/Measure],Table3[Index],"boo")</f>
        <v>11</v>
      </c>
      <c r="G14" s="85">
        <v>5</v>
      </c>
      <c r="H14" s="85" t="s">
        <v>148</v>
      </c>
      <c r="I14" s="86" t="s">
        <v>197</v>
      </c>
      <c r="J14" s="86" t="s">
        <v>117</v>
      </c>
      <c r="K14" s="86" t="s">
        <v>443</v>
      </c>
      <c r="L14" s="86" t="s">
        <v>444</v>
      </c>
      <c r="M14" s="86" t="s">
        <v>445</v>
      </c>
      <c r="N14" s="86" t="s">
        <v>430</v>
      </c>
      <c r="O14" s="86" t="s">
        <v>446</v>
      </c>
      <c r="P14" s="86" t="s">
        <v>447</v>
      </c>
      <c r="Q14" s="86" t="s">
        <v>448</v>
      </c>
      <c r="R14" s="86" t="s">
        <v>447</v>
      </c>
      <c r="S14" s="86" t="s">
        <v>383</v>
      </c>
      <c r="T14" s="86" t="s">
        <v>384</v>
      </c>
      <c r="U14" s="86" t="s">
        <v>414</v>
      </c>
      <c r="V14" s="86" t="s">
        <v>449</v>
      </c>
      <c r="W14" s="86" t="s">
        <v>386</v>
      </c>
      <c r="X14" s="86" t="s">
        <v>385</v>
      </c>
      <c r="Y14" s="86" t="s">
        <v>385</v>
      </c>
      <c r="Z14" s="86" t="s">
        <v>387</v>
      </c>
      <c r="AA14" s="86" t="s">
        <v>35</v>
      </c>
      <c r="AB14" s="86" t="s">
        <v>450</v>
      </c>
      <c r="AC14" s="86" t="s">
        <v>451</v>
      </c>
      <c r="AD14" s="86" t="s">
        <v>390</v>
      </c>
      <c r="AE14" s="86" t="s">
        <v>389</v>
      </c>
      <c r="AF14" s="86" t="s">
        <v>391</v>
      </c>
      <c r="AG14" s="86" t="s">
        <v>389</v>
      </c>
      <c r="AH14" s="86" t="s">
        <v>452</v>
      </c>
      <c r="AI14" s="86" t="s">
        <v>453</v>
      </c>
      <c r="AJ14" s="86" t="s">
        <v>454</v>
      </c>
      <c r="AK14" s="86" t="s">
        <v>455</v>
      </c>
      <c r="AL14" s="86" t="s">
        <v>442</v>
      </c>
    </row>
    <row r="15" spans="2:38" ht="12.75">
      <c r="D15" s="24"/>
      <c r="E15" s="24"/>
      <c r="F15" s="85">
        <f>_xlfn.XLOOKUP(Table35[[#This Row],[Technology/Measure]],Table3[Technology/Measure],Table3[Index],"boo")</f>
        <v>15</v>
      </c>
      <c r="G15" s="85">
        <v>6</v>
      </c>
      <c r="H15" s="85" t="s">
        <v>158</v>
      </c>
      <c r="I15" s="86" t="s">
        <v>197</v>
      </c>
      <c r="J15" s="86" t="s">
        <v>152</v>
      </c>
      <c r="K15" s="86" t="s">
        <v>456</v>
      </c>
      <c r="L15" s="86" t="s">
        <v>457</v>
      </c>
      <c r="M15" s="86" t="s">
        <v>458</v>
      </c>
      <c r="N15" s="86" t="s">
        <v>459</v>
      </c>
      <c r="O15" s="86" t="s">
        <v>460</v>
      </c>
      <c r="P15" s="86" t="s">
        <v>461</v>
      </c>
      <c r="Q15" s="86" t="s">
        <v>462</v>
      </c>
      <c r="R15" s="86" t="s">
        <v>463</v>
      </c>
      <c r="S15" s="86" t="s">
        <v>464</v>
      </c>
      <c r="T15" s="86" t="s">
        <v>465</v>
      </c>
      <c r="U15" s="86" t="s">
        <v>385</v>
      </c>
      <c r="V15" s="86" t="s">
        <v>385</v>
      </c>
      <c r="W15" s="86" t="s">
        <v>466</v>
      </c>
      <c r="X15" s="86" t="s">
        <v>467</v>
      </c>
      <c r="Y15" s="86" t="s">
        <v>468</v>
      </c>
      <c r="Z15" s="86" t="s">
        <v>469</v>
      </c>
      <c r="AA15" s="86" t="s">
        <v>35</v>
      </c>
      <c r="AB15" s="86" t="s">
        <v>470</v>
      </c>
      <c r="AC15" s="86" t="s">
        <v>439</v>
      </c>
      <c r="AD15" s="86" t="s">
        <v>471</v>
      </c>
      <c r="AE15" s="86" t="s">
        <v>453</v>
      </c>
      <c r="AF15" s="86" t="s">
        <v>391</v>
      </c>
      <c r="AG15" s="86" t="s">
        <v>472</v>
      </c>
      <c r="AH15" s="86" t="s">
        <v>473</v>
      </c>
      <c r="AI15" s="86" t="s">
        <v>439</v>
      </c>
      <c r="AJ15" s="86" t="s">
        <v>474</v>
      </c>
      <c r="AK15" s="86" t="s">
        <v>475</v>
      </c>
      <c r="AL15" s="86" t="s">
        <v>442</v>
      </c>
    </row>
    <row r="16" spans="2:38" ht="12.75">
      <c r="D16" s="24"/>
      <c r="E16" s="24"/>
      <c r="F16" s="85">
        <f>_xlfn.XLOOKUP(Table35[[#This Row],[Technology/Measure]],Table3[Technology/Measure],Table3[Index],"boo")</f>
        <v>18</v>
      </c>
      <c r="G16" s="85">
        <v>7</v>
      </c>
      <c r="H16" s="85" t="s">
        <v>160</v>
      </c>
      <c r="I16" s="86" t="s">
        <v>197</v>
      </c>
      <c r="J16" s="86" t="s">
        <v>152</v>
      </c>
      <c r="K16" s="86" t="s">
        <v>456</v>
      </c>
      <c r="L16" s="86" t="s">
        <v>457</v>
      </c>
      <c r="M16" s="86" t="s">
        <v>458</v>
      </c>
      <c r="N16" s="86" t="s">
        <v>459</v>
      </c>
      <c r="O16" s="86" t="s">
        <v>460</v>
      </c>
      <c r="P16" s="86" t="s">
        <v>476</v>
      </c>
      <c r="Q16" s="86" t="s">
        <v>462</v>
      </c>
      <c r="R16" s="86" t="s">
        <v>463</v>
      </c>
      <c r="S16" s="86" t="s">
        <v>477</v>
      </c>
      <c r="T16" s="86" t="s">
        <v>465</v>
      </c>
      <c r="U16" s="86" t="s">
        <v>385</v>
      </c>
      <c r="V16" s="86" t="s">
        <v>385</v>
      </c>
      <c r="W16" s="86" t="s">
        <v>478</v>
      </c>
      <c r="X16" s="86" t="s">
        <v>479</v>
      </c>
      <c r="Y16" s="86" t="s">
        <v>480</v>
      </c>
      <c r="Z16" s="86" t="s">
        <v>481</v>
      </c>
      <c r="AA16" s="86" t="s">
        <v>35</v>
      </c>
      <c r="AB16" s="86" t="s">
        <v>482</v>
      </c>
      <c r="AC16" s="86" t="s">
        <v>439</v>
      </c>
      <c r="AD16" s="86" t="s">
        <v>483</v>
      </c>
      <c r="AE16" s="86" t="s">
        <v>484</v>
      </c>
      <c r="AF16" s="86" t="s">
        <v>391</v>
      </c>
      <c r="AG16" s="86" t="s">
        <v>472</v>
      </c>
      <c r="AH16" s="86" t="s">
        <v>473</v>
      </c>
      <c r="AI16" s="86" t="s">
        <v>439</v>
      </c>
      <c r="AJ16" s="86" t="s">
        <v>485</v>
      </c>
      <c r="AK16" s="86" t="s">
        <v>385</v>
      </c>
      <c r="AL16" s="86" t="s">
        <v>442</v>
      </c>
    </row>
    <row r="17" spans="4:38" ht="12.75">
      <c r="D17" s="24"/>
      <c r="E17" s="24"/>
      <c r="F17" s="85">
        <f>_xlfn.XLOOKUP(Table35[[#This Row],[Technology/Measure]],Table3[Technology/Measure],Table3[Index],"boo")</f>
        <v>19</v>
      </c>
      <c r="G17" s="85">
        <v>8</v>
      </c>
      <c r="H17" s="85" t="s">
        <v>161</v>
      </c>
      <c r="I17" s="86" t="s">
        <v>197</v>
      </c>
      <c r="J17" s="86" t="s">
        <v>152</v>
      </c>
      <c r="K17" s="86" t="s">
        <v>486</v>
      </c>
      <c r="L17" s="86" t="s">
        <v>487</v>
      </c>
      <c r="M17" s="86" t="s">
        <v>488</v>
      </c>
      <c r="N17" s="86" t="s">
        <v>459</v>
      </c>
      <c r="O17" s="86" t="s">
        <v>460</v>
      </c>
      <c r="P17" s="86" t="s">
        <v>476</v>
      </c>
      <c r="Q17" s="86" t="s">
        <v>489</v>
      </c>
      <c r="R17" s="86" t="s">
        <v>490</v>
      </c>
      <c r="S17" s="86" t="s">
        <v>464</v>
      </c>
      <c r="T17" s="86" t="s">
        <v>465</v>
      </c>
      <c r="U17" s="86" t="s">
        <v>385</v>
      </c>
      <c r="V17" s="86" t="s">
        <v>385</v>
      </c>
      <c r="W17" s="86" t="s">
        <v>491</v>
      </c>
      <c r="X17" s="86" t="s">
        <v>492</v>
      </c>
      <c r="Y17" s="86" t="s">
        <v>468</v>
      </c>
      <c r="Z17" s="86" t="s">
        <v>493</v>
      </c>
      <c r="AA17" s="86" t="s">
        <v>35</v>
      </c>
      <c r="AB17" s="86" t="s">
        <v>470</v>
      </c>
      <c r="AC17" s="86" t="s">
        <v>439</v>
      </c>
      <c r="AD17" s="86" t="s">
        <v>494</v>
      </c>
      <c r="AE17" s="86" t="s">
        <v>453</v>
      </c>
      <c r="AF17" s="86" t="s">
        <v>391</v>
      </c>
      <c r="AG17" s="86" t="s">
        <v>472</v>
      </c>
      <c r="AH17" s="86" t="s">
        <v>473</v>
      </c>
      <c r="AI17" s="86" t="s">
        <v>439</v>
      </c>
      <c r="AJ17" s="86" t="s">
        <v>495</v>
      </c>
      <c r="AK17" s="86" t="s">
        <v>496</v>
      </c>
      <c r="AL17" s="86" t="s">
        <v>497</v>
      </c>
    </row>
    <row r="18" spans="4:38" ht="12.75">
      <c r="D18" s="24"/>
      <c r="E18" s="24"/>
      <c r="F18" s="85">
        <f>_xlfn.XLOOKUP(Table35[[#This Row],[Technology/Measure]],Table3[Technology/Measure],Table3[Index],"boo")</f>
        <v>20</v>
      </c>
      <c r="G18" s="85">
        <v>9</v>
      </c>
      <c r="H18" s="85" t="s">
        <v>162</v>
      </c>
      <c r="I18" s="86" t="s">
        <v>197</v>
      </c>
      <c r="J18" s="86" t="s">
        <v>152</v>
      </c>
      <c r="K18" s="86" t="s">
        <v>486</v>
      </c>
      <c r="L18" s="86" t="s">
        <v>487</v>
      </c>
      <c r="M18" s="86" t="s">
        <v>488</v>
      </c>
      <c r="N18" s="86" t="s">
        <v>459</v>
      </c>
      <c r="O18" s="86" t="s">
        <v>460</v>
      </c>
      <c r="P18" s="86" t="s">
        <v>476</v>
      </c>
      <c r="Q18" s="86" t="s">
        <v>489</v>
      </c>
      <c r="R18" s="86" t="s">
        <v>490</v>
      </c>
      <c r="S18" s="86" t="s">
        <v>477</v>
      </c>
      <c r="T18" s="86" t="s">
        <v>465</v>
      </c>
      <c r="U18" s="86" t="s">
        <v>385</v>
      </c>
      <c r="V18" s="86" t="s">
        <v>385</v>
      </c>
      <c r="W18" s="86" t="s">
        <v>478</v>
      </c>
      <c r="X18" s="86" t="s">
        <v>479</v>
      </c>
      <c r="Y18" s="86" t="s">
        <v>480</v>
      </c>
      <c r="Z18" s="86" t="s">
        <v>481</v>
      </c>
      <c r="AA18" s="86" t="s">
        <v>35</v>
      </c>
      <c r="AB18" s="86" t="s">
        <v>482</v>
      </c>
      <c r="AC18" s="86" t="s">
        <v>439</v>
      </c>
      <c r="AD18" s="86" t="s">
        <v>483</v>
      </c>
      <c r="AE18" s="86" t="s">
        <v>484</v>
      </c>
      <c r="AF18" s="86" t="s">
        <v>391</v>
      </c>
      <c r="AG18" s="86" t="s">
        <v>472</v>
      </c>
      <c r="AH18" s="86" t="s">
        <v>473</v>
      </c>
      <c r="AI18" s="86" t="s">
        <v>439</v>
      </c>
      <c r="AJ18" s="86" t="s">
        <v>485</v>
      </c>
      <c r="AK18" s="86" t="s">
        <v>385</v>
      </c>
      <c r="AL18" s="86" t="s">
        <v>497</v>
      </c>
    </row>
    <row r="19" spans="4:38" ht="12.75">
      <c r="D19" s="24"/>
      <c r="E19" s="24"/>
      <c r="F19" s="85">
        <f>_xlfn.XLOOKUP(Table35[[#This Row],[Technology/Measure]],Table3[Technology/Measure],Table3[Index],"boo")</f>
        <v>21</v>
      </c>
      <c r="G19" s="85">
        <v>10</v>
      </c>
      <c r="H19" s="85" t="s">
        <v>155</v>
      </c>
      <c r="I19" s="86" t="s">
        <v>197</v>
      </c>
      <c r="J19" s="86" t="s">
        <v>152</v>
      </c>
      <c r="K19" s="86" t="s">
        <v>498</v>
      </c>
      <c r="L19" s="86" t="s">
        <v>487</v>
      </c>
      <c r="M19" s="86" t="s">
        <v>499</v>
      </c>
      <c r="N19" s="86" t="s">
        <v>459</v>
      </c>
      <c r="O19" s="86" t="s">
        <v>500</v>
      </c>
      <c r="P19" s="86" t="s">
        <v>501</v>
      </c>
      <c r="Q19" s="86" t="s">
        <v>502</v>
      </c>
      <c r="R19" s="86" t="s">
        <v>490</v>
      </c>
      <c r="S19" s="86" t="s">
        <v>464</v>
      </c>
      <c r="T19" s="86" t="s">
        <v>465</v>
      </c>
      <c r="U19" s="86" t="s">
        <v>385</v>
      </c>
      <c r="V19" s="86" t="s">
        <v>385</v>
      </c>
      <c r="W19" s="86" t="s">
        <v>491</v>
      </c>
      <c r="X19" s="86" t="s">
        <v>492</v>
      </c>
      <c r="Y19" s="86" t="s">
        <v>503</v>
      </c>
      <c r="Z19" s="86" t="s">
        <v>469</v>
      </c>
      <c r="AA19" s="86" t="s">
        <v>35</v>
      </c>
      <c r="AB19" s="86" t="s">
        <v>470</v>
      </c>
      <c r="AC19" s="86" t="s">
        <v>439</v>
      </c>
      <c r="AD19" s="86" t="s">
        <v>494</v>
      </c>
      <c r="AE19" s="86" t="s">
        <v>453</v>
      </c>
      <c r="AF19" s="86" t="s">
        <v>391</v>
      </c>
      <c r="AG19" s="86" t="s">
        <v>472</v>
      </c>
      <c r="AH19" s="86" t="s">
        <v>473</v>
      </c>
      <c r="AI19" s="86" t="s">
        <v>439</v>
      </c>
      <c r="AJ19" s="86" t="s">
        <v>504</v>
      </c>
      <c r="AK19" s="86" t="s">
        <v>505</v>
      </c>
      <c r="AL19" s="86" t="s">
        <v>497</v>
      </c>
    </row>
    <row r="20" spans="4:38" ht="12.75">
      <c r="D20" s="24"/>
      <c r="E20" s="24"/>
      <c r="F20" s="85">
        <f>_xlfn.XLOOKUP(Table35[[#This Row],[Technology/Measure]],Table3[Technology/Measure],Table3[Index],"boo")</f>
        <v>22</v>
      </c>
      <c r="G20" s="85">
        <v>11</v>
      </c>
      <c r="H20" s="85" t="s">
        <v>156</v>
      </c>
      <c r="I20" s="86" t="s">
        <v>197</v>
      </c>
      <c r="J20" s="86" t="s">
        <v>152</v>
      </c>
      <c r="K20" s="86" t="s">
        <v>498</v>
      </c>
      <c r="L20" s="86" t="s">
        <v>487</v>
      </c>
      <c r="M20" s="86" t="s">
        <v>499</v>
      </c>
      <c r="N20" s="86" t="s">
        <v>459</v>
      </c>
      <c r="O20" s="86" t="s">
        <v>500</v>
      </c>
      <c r="P20" s="86" t="s">
        <v>476</v>
      </c>
      <c r="Q20" s="86" t="s">
        <v>506</v>
      </c>
      <c r="R20" s="86" t="s">
        <v>490</v>
      </c>
      <c r="S20" s="86" t="s">
        <v>477</v>
      </c>
      <c r="T20" s="86" t="s">
        <v>465</v>
      </c>
      <c r="U20" s="86" t="s">
        <v>385</v>
      </c>
      <c r="V20" s="86" t="s">
        <v>385</v>
      </c>
      <c r="W20" s="86" t="s">
        <v>478</v>
      </c>
      <c r="X20" s="86" t="s">
        <v>479</v>
      </c>
      <c r="Y20" s="86" t="s">
        <v>480</v>
      </c>
      <c r="Z20" s="86" t="s">
        <v>481</v>
      </c>
      <c r="AA20" s="86" t="s">
        <v>35</v>
      </c>
      <c r="AB20" s="86" t="s">
        <v>482</v>
      </c>
      <c r="AC20" s="86" t="s">
        <v>439</v>
      </c>
      <c r="AD20" s="86" t="s">
        <v>507</v>
      </c>
      <c r="AE20" s="86" t="s">
        <v>508</v>
      </c>
      <c r="AF20" s="86" t="s">
        <v>391</v>
      </c>
      <c r="AG20" s="86" t="s">
        <v>472</v>
      </c>
      <c r="AH20" s="86" t="s">
        <v>473</v>
      </c>
      <c r="AI20" s="86" t="s">
        <v>439</v>
      </c>
      <c r="AJ20" s="86" t="s">
        <v>485</v>
      </c>
      <c r="AK20" s="86" t="s">
        <v>385</v>
      </c>
      <c r="AL20" s="86" t="s">
        <v>497</v>
      </c>
    </row>
    <row r="21" spans="4:38" ht="12.75">
      <c r="D21" s="24"/>
      <c r="E21" s="24"/>
      <c r="F21" s="85">
        <f>_xlfn.XLOOKUP(Table35[[#This Row],[Technology/Measure]],Table3[Technology/Measure],Table3[Index],"boo")</f>
        <v>23</v>
      </c>
      <c r="G21" s="85">
        <v>12</v>
      </c>
      <c r="H21" s="85" t="s">
        <v>163</v>
      </c>
      <c r="I21" s="86" t="s">
        <v>197</v>
      </c>
      <c r="J21" s="86" t="s">
        <v>152</v>
      </c>
      <c r="K21" s="86" t="s">
        <v>509</v>
      </c>
      <c r="L21" s="86" t="s">
        <v>487</v>
      </c>
      <c r="M21" s="86" t="s">
        <v>510</v>
      </c>
      <c r="N21" s="86" t="s">
        <v>459</v>
      </c>
      <c r="O21" s="86" t="s">
        <v>460</v>
      </c>
      <c r="P21" s="86" t="s">
        <v>501</v>
      </c>
      <c r="Q21" s="86" t="s">
        <v>511</v>
      </c>
      <c r="R21" s="86" t="s">
        <v>463</v>
      </c>
      <c r="S21" s="86" t="s">
        <v>464</v>
      </c>
      <c r="T21" s="86" t="s">
        <v>465</v>
      </c>
      <c r="U21" s="86" t="s">
        <v>385</v>
      </c>
      <c r="V21" s="86" t="s">
        <v>385</v>
      </c>
      <c r="W21" s="86" t="s">
        <v>491</v>
      </c>
      <c r="X21" s="86" t="s">
        <v>492</v>
      </c>
      <c r="Y21" s="86" t="s">
        <v>503</v>
      </c>
      <c r="Z21" s="86" t="s">
        <v>493</v>
      </c>
      <c r="AA21" s="86" t="s">
        <v>35</v>
      </c>
      <c r="AB21" s="86" t="s">
        <v>470</v>
      </c>
      <c r="AC21" s="86" t="s">
        <v>439</v>
      </c>
      <c r="AD21" s="86" t="s">
        <v>494</v>
      </c>
      <c r="AE21" s="86" t="s">
        <v>453</v>
      </c>
      <c r="AF21" s="86" t="s">
        <v>391</v>
      </c>
      <c r="AG21" s="86" t="s">
        <v>472</v>
      </c>
      <c r="AH21" s="86" t="s">
        <v>473</v>
      </c>
      <c r="AI21" s="86" t="s">
        <v>439</v>
      </c>
      <c r="AJ21" s="86" t="s">
        <v>512</v>
      </c>
      <c r="AK21" s="86" t="s">
        <v>513</v>
      </c>
      <c r="AL21" s="86" t="s">
        <v>497</v>
      </c>
    </row>
    <row r="22" spans="4:38" ht="12.75">
      <c r="D22" s="24"/>
      <c r="E22" s="24"/>
      <c r="F22" s="85">
        <f>_xlfn.XLOOKUP(Table35[[#This Row],[Technology/Measure]],Table3[Technology/Measure],Table3[Index],"boo")</f>
        <v>24</v>
      </c>
      <c r="G22" s="85">
        <v>13</v>
      </c>
      <c r="H22" s="85" t="s">
        <v>153</v>
      </c>
      <c r="I22" s="86" t="s">
        <v>197</v>
      </c>
      <c r="J22" s="86" t="s">
        <v>152</v>
      </c>
      <c r="K22" s="86" t="s">
        <v>514</v>
      </c>
      <c r="L22" s="86" t="s">
        <v>487</v>
      </c>
      <c r="M22" s="86" t="s">
        <v>515</v>
      </c>
      <c r="N22" s="86" t="s">
        <v>459</v>
      </c>
      <c r="O22" s="86" t="s">
        <v>500</v>
      </c>
      <c r="P22" s="86" t="s">
        <v>501</v>
      </c>
      <c r="Q22" s="86" t="s">
        <v>516</v>
      </c>
      <c r="R22" s="86" t="s">
        <v>517</v>
      </c>
      <c r="S22" s="86" t="s">
        <v>464</v>
      </c>
      <c r="T22" s="86" t="s">
        <v>465</v>
      </c>
      <c r="U22" s="86" t="s">
        <v>385</v>
      </c>
      <c r="V22" s="86" t="s">
        <v>385</v>
      </c>
      <c r="W22" s="86" t="s">
        <v>491</v>
      </c>
      <c r="X22" s="86" t="s">
        <v>518</v>
      </c>
      <c r="Y22" s="86" t="s">
        <v>519</v>
      </c>
      <c r="Z22" s="86" t="s">
        <v>520</v>
      </c>
      <c r="AA22" s="86" t="s">
        <v>35</v>
      </c>
      <c r="AB22" s="86" t="s">
        <v>470</v>
      </c>
      <c r="AC22" s="86" t="s">
        <v>439</v>
      </c>
      <c r="AD22" s="86" t="s">
        <v>494</v>
      </c>
      <c r="AE22" s="86" t="s">
        <v>453</v>
      </c>
      <c r="AF22" s="86" t="s">
        <v>391</v>
      </c>
      <c r="AG22" s="86" t="s">
        <v>472</v>
      </c>
      <c r="AH22" s="86" t="s">
        <v>473</v>
      </c>
      <c r="AI22" s="86" t="s">
        <v>439</v>
      </c>
      <c r="AJ22" s="86" t="s">
        <v>521</v>
      </c>
      <c r="AK22" s="86" t="s">
        <v>522</v>
      </c>
      <c r="AL22" s="86" t="s">
        <v>523</v>
      </c>
    </row>
    <row r="23" spans="4:38" ht="12.75">
      <c r="D23" s="24"/>
      <c r="E23" s="24"/>
      <c r="F23" s="85">
        <f>_xlfn.XLOOKUP(Table35[[#This Row],[Technology/Measure]],Table3[Technology/Measure],Table3[Index],"boo")</f>
        <v>25</v>
      </c>
      <c r="G23" s="85">
        <v>14</v>
      </c>
      <c r="H23" s="85" t="s">
        <v>154</v>
      </c>
      <c r="I23" s="86" t="s">
        <v>197</v>
      </c>
      <c r="J23" s="86" t="s">
        <v>152</v>
      </c>
      <c r="K23" s="86" t="s">
        <v>514</v>
      </c>
      <c r="L23" s="86" t="s">
        <v>487</v>
      </c>
      <c r="M23" s="86" t="s">
        <v>515</v>
      </c>
      <c r="N23" s="86" t="s">
        <v>459</v>
      </c>
      <c r="O23" s="86" t="s">
        <v>500</v>
      </c>
      <c r="P23" s="86" t="s">
        <v>476</v>
      </c>
      <c r="Q23" s="86" t="s">
        <v>516</v>
      </c>
      <c r="R23" s="86" t="s">
        <v>517</v>
      </c>
      <c r="S23" s="86" t="s">
        <v>477</v>
      </c>
      <c r="T23" s="86" t="s">
        <v>465</v>
      </c>
      <c r="U23" s="86" t="s">
        <v>385</v>
      </c>
      <c r="V23" s="86" t="s">
        <v>385</v>
      </c>
      <c r="W23" s="86" t="s">
        <v>478</v>
      </c>
      <c r="X23" s="86" t="s">
        <v>524</v>
      </c>
      <c r="Y23" s="86" t="s">
        <v>525</v>
      </c>
      <c r="Z23" s="86" t="s">
        <v>481</v>
      </c>
      <c r="AA23" s="86" t="s">
        <v>35</v>
      </c>
      <c r="AB23" s="86" t="s">
        <v>482</v>
      </c>
      <c r="AC23" s="86" t="s">
        <v>439</v>
      </c>
      <c r="AD23" s="86" t="s">
        <v>507</v>
      </c>
      <c r="AE23" s="86" t="s">
        <v>508</v>
      </c>
      <c r="AF23" s="86" t="s">
        <v>391</v>
      </c>
      <c r="AG23" s="86" t="s">
        <v>472</v>
      </c>
      <c r="AH23" s="86" t="s">
        <v>473</v>
      </c>
      <c r="AI23" s="86" t="s">
        <v>439</v>
      </c>
      <c r="AJ23" s="86" t="s">
        <v>485</v>
      </c>
      <c r="AK23" s="86" t="s">
        <v>385</v>
      </c>
      <c r="AL23" s="86" t="s">
        <v>523</v>
      </c>
    </row>
    <row r="24" spans="4:38" ht="12.75">
      <c r="D24" s="24"/>
      <c r="E24" s="24"/>
      <c r="F24" s="85">
        <f>_xlfn.XLOOKUP(Table35[[#This Row],[Technology/Measure]],Table3[Technology/Measure],Table3[Index],"boo")</f>
        <v>17</v>
      </c>
      <c r="G24" s="85">
        <v>15</v>
      </c>
      <c r="H24" s="85" t="s">
        <v>159</v>
      </c>
      <c r="I24" s="86" t="s">
        <v>197</v>
      </c>
      <c r="J24" s="86" t="s">
        <v>152</v>
      </c>
      <c r="K24" s="86" t="s">
        <v>526</v>
      </c>
      <c r="L24" s="86" t="s">
        <v>527</v>
      </c>
      <c r="M24" s="86" t="s">
        <v>528</v>
      </c>
      <c r="N24" s="86" t="s">
        <v>529</v>
      </c>
      <c r="O24" s="86" t="s">
        <v>460</v>
      </c>
      <c r="P24" s="86" t="s">
        <v>461</v>
      </c>
      <c r="Q24" s="86" t="s">
        <v>530</v>
      </c>
      <c r="R24" s="86" t="s">
        <v>463</v>
      </c>
      <c r="S24" s="86" t="s">
        <v>531</v>
      </c>
      <c r="T24" s="86" t="s">
        <v>532</v>
      </c>
      <c r="U24" s="86" t="s">
        <v>385</v>
      </c>
      <c r="V24" s="86" t="s">
        <v>385</v>
      </c>
      <c r="W24" s="86" t="s">
        <v>491</v>
      </c>
      <c r="X24" s="86" t="s">
        <v>467</v>
      </c>
      <c r="Y24" s="86" t="s">
        <v>468</v>
      </c>
      <c r="Z24" s="86" t="s">
        <v>533</v>
      </c>
      <c r="AA24" s="86" t="s">
        <v>35</v>
      </c>
      <c r="AB24" s="86" t="s">
        <v>534</v>
      </c>
      <c r="AC24" s="86" t="s">
        <v>385</v>
      </c>
      <c r="AD24" s="86" t="s">
        <v>494</v>
      </c>
      <c r="AE24" s="86" t="s">
        <v>453</v>
      </c>
      <c r="AF24" s="86" t="s">
        <v>391</v>
      </c>
      <c r="AG24" s="86" t="s">
        <v>472</v>
      </c>
      <c r="AH24" s="86" t="s">
        <v>535</v>
      </c>
      <c r="AI24" s="86" t="s">
        <v>439</v>
      </c>
      <c r="AJ24" s="86" t="s">
        <v>485</v>
      </c>
      <c r="AK24" s="86" t="s">
        <v>536</v>
      </c>
      <c r="AL24" s="86" t="s">
        <v>442</v>
      </c>
    </row>
    <row r="25" spans="4:38" ht="12.75">
      <c r="D25" s="24"/>
      <c r="E25" s="24"/>
      <c r="F25" s="85">
        <f>_xlfn.XLOOKUP(Table35[[#This Row],[Technology/Measure]],Table3[Technology/Measure],Table3[Index],"boo")</f>
        <v>26</v>
      </c>
      <c r="G25" s="85">
        <v>16</v>
      </c>
      <c r="H25" s="85" t="s">
        <v>130</v>
      </c>
      <c r="I25" s="86" t="s">
        <v>197</v>
      </c>
      <c r="J25" s="86" t="s">
        <v>85</v>
      </c>
      <c r="K25" s="86" t="s">
        <v>537</v>
      </c>
      <c r="L25" s="86" t="s">
        <v>538</v>
      </c>
      <c r="M25" s="86" t="s">
        <v>539</v>
      </c>
      <c r="N25" s="86" t="s">
        <v>540</v>
      </c>
      <c r="O25" s="86" t="s">
        <v>541</v>
      </c>
      <c r="P25" s="86" t="s">
        <v>542</v>
      </c>
      <c r="Q25" s="86" t="s">
        <v>543</v>
      </c>
      <c r="R25" s="86" t="s">
        <v>542</v>
      </c>
      <c r="S25" s="86" t="s">
        <v>544</v>
      </c>
      <c r="T25" s="86" t="s">
        <v>465</v>
      </c>
      <c r="U25" s="86" t="s">
        <v>385</v>
      </c>
      <c r="V25" s="86" t="s">
        <v>385</v>
      </c>
      <c r="W25" s="86" t="s">
        <v>545</v>
      </c>
      <c r="X25" s="86" t="s">
        <v>546</v>
      </c>
      <c r="Y25" s="86" t="s">
        <v>385</v>
      </c>
      <c r="Z25" s="86" t="s">
        <v>547</v>
      </c>
      <c r="AA25" s="86" t="s">
        <v>37</v>
      </c>
      <c r="AB25" s="86" t="s">
        <v>548</v>
      </c>
      <c r="AC25" s="86" t="s">
        <v>385</v>
      </c>
      <c r="AD25" s="86" t="s">
        <v>494</v>
      </c>
      <c r="AE25" s="86" t="s">
        <v>453</v>
      </c>
      <c r="AF25" s="86" t="s">
        <v>385</v>
      </c>
      <c r="AG25" s="86" t="s">
        <v>385</v>
      </c>
      <c r="AH25" s="86" t="s">
        <v>549</v>
      </c>
      <c r="AI25" s="86" t="s">
        <v>550</v>
      </c>
      <c r="AJ25" s="86" t="s">
        <v>551</v>
      </c>
      <c r="AK25" s="86" t="s">
        <v>552</v>
      </c>
      <c r="AL25" s="86" t="s">
        <v>497</v>
      </c>
    </row>
    <row r="26" spans="4:38" ht="12.75">
      <c r="D26" s="24"/>
      <c r="E26" s="24"/>
      <c r="F26" s="85">
        <f>_xlfn.XLOOKUP(Table35[[#This Row],[Technology/Measure]],Table3[Technology/Measure],Table3[Index],"boo")</f>
        <v>27</v>
      </c>
      <c r="G26" s="85">
        <v>17</v>
      </c>
      <c r="H26" s="85" t="s">
        <v>133</v>
      </c>
      <c r="I26" s="86" t="s">
        <v>197</v>
      </c>
      <c r="J26" s="86" t="s">
        <v>85</v>
      </c>
      <c r="K26" s="86" t="s">
        <v>553</v>
      </c>
      <c r="L26" s="86" t="s">
        <v>538</v>
      </c>
      <c r="M26" s="86" t="s">
        <v>554</v>
      </c>
      <c r="N26" s="86" t="s">
        <v>555</v>
      </c>
      <c r="O26" s="86" t="s">
        <v>556</v>
      </c>
      <c r="P26" s="86" t="s">
        <v>542</v>
      </c>
      <c r="Q26" s="86" t="s">
        <v>557</v>
      </c>
      <c r="R26" s="86" t="s">
        <v>558</v>
      </c>
      <c r="S26" s="86" t="s">
        <v>559</v>
      </c>
      <c r="T26" s="86" t="s">
        <v>560</v>
      </c>
      <c r="U26" s="86" t="s">
        <v>385</v>
      </c>
      <c r="V26" s="86" t="s">
        <v>385</v>
      </c>
      <c r="W26" s="86" t="s">
        <v>545</v>
      </c>
      <c r="X26" s="86" t="s">
        <v>561</v>
      </c>
      <c r="Y26" s="86" t="s">
        <v>385</v>
      </c>
      <c r="Z26" s="86" t="s">
        <v>547</v>
      </c>
      <c r="AA26" s="86" t="s">
        <v>35</v>
      </c>
      <c r="AB26" s="86" t="s">
        <v>562</v>
      </c>
      <c r="AC26" s="86" t="s">
        <v>385</v>
      </c>
      <c r="AD26" s="86" t="s">
        <v>494</v>
      </c>
      <c r="AE26" s="86" t="s">
        <v>453</v>
      </c>
      <c r="AF26" s="86" t="s">
        <v>385</v>
      </c>
      <c r="AG26" s="86" t="s">
        <v>385</v>
      </c>
      <c r="AH26" s="86" t="s">
        <v>563</v>
      </c>
      <c r="AI26" s="86" t="s">
        <v>564</v>
      </c>
      <c r="AJ26" s="86" t="s">
        <v>565</v>
      </c>
      <c r="AK26" s="86" t="s">
        <v>552</v>
      </c>
      <c r="AL26" s="86" t="s">
        <v>566</v>
      </c>
    </row>
    <row r="27" spans="4:38" ht="12.75">
      <c r="D27" s="24"/>
      <c r="E27" s="24"/>
      <c r="F27" s="85">
        <f>_xlfn.XLOOKUP(Table35[[#This Row],[Technology/Measure]],Table3[Technology/Measure],Table3[Index],"boo")</f>
        <v>46</v>
      </c>
      <c r="G27" s="85">
        <v>18</v>
      </c>
      <c r="H27" s="85" t="s">
        <v>131</v>
      </c>
      <c r="I27" s="86" t="s">
        <v>197</v>
      </c>
      <c r="J27" s="86" t="s">
        <v>85</v>
      </c>
      <c r="K27" s="86" t="s">
        <v>567</v>
      </c>
      <c r="L27" s="86" t="s">
        <v>568</v>
      </c>
      <c r="M27" s="86" t="s">
        <v>539</v>
      </c>
      <c r="N27" s="86" t="s">
        <v>430</v>
      </c>
      <c r="O27" s="86" t="s">
        <v>556</v>
      </c>
      <c r="P27" s="86" t="s">
        <v>542</v>
      </c>
      <c r="Q27" s="86" t="s">
        <v>569</v>
      </c>
      <c r="R27" s="86" t="s">
        <v>542</v>
      </c>
      <c r="S27" s="86" t="s">
        <v>570</v>
      </c>
      <c r="T27" s="86" t="s">
        <v>571</v>
      </c>
      <c r="U27" s="86" t="s">
        <v>385</v>
      </c>
      <c r="V27" s="86" t="s">
        <v>385</v>
      </c>
      <c r="W27" s="86" t="s">
        <v>572</v>
      </c>
      <c r="X27" s="86" t="s">
        <v>561</v>
      </c>
      <c r="Y27" s="86" t="s">
        <v>385</v>
      </c>
      <c r="Z27" s="86" t="s">
        <v>547</v>
      </c>
      <c r="AA27" s="86" t="s">
        <v>35</v>
      </c>
      <c r="AB27" s="86" t="s">
        <v>562</v>
      </c>
      <c r="AC27" s="86" t="s">
        <v>385</v>
      </c>
      <c r="AD27" s="86" t="s">
        <v>494</v>
      </c>
      <c r="AE27" s="86" t="s">
        <v>453</v>
      </c>
      <c r="AF27" s="86" t="s">
        <v>385</v>
      </c>
      <c r="AG27" s="86" t="s">
        <v>385</v>
      </c>
      <c r="AH27" s="86" t="s">
        <v>573</v>
      </c>
      <c r="AI27" s="86" t="s">
        <v>574</v>
      </c>
      <c r="AJ27" s="86" t="s">
        <v>575</v>
      </c>
      <c r="AK27" s="86" t="s">
        <v>552</v>
      </c>
      <c r="AL27" s="86" t="s">
        <v>497</v>
      </c>
    </row>
    <row r="28" spans="4:38" ht="12.75">
      <c r="D28" s="24"/>
      <c r="E28" s="24"/>
      <c r="F28" s="85">
        <f>_xlfn.XLOOKUP(Table35[[#This Row],[Technology/Measure]],Table3[Technology/Measure],Table3[Index],"boo")</f>
        <v>28</v>
      </c>
      <c r="G28" s="85">
        <v>19</v>
      </c>
      <c r="H28" s="85" t="s">
        <v>134</v>
      </c>
      <c r="I28" s="86" t="s">
        <v>197</v>
      </c>
      <c r="J28" s="86" t="s">
        <v>134</v>
      </c>
      <c r="K28" s="86" t="s">
        <v>576</v>
      </c>
      <c r="L28" s="86" t="s">
        <v>577</v>
      </c>
      <c r="M28" s="86" t="s">
        <v>539</v>
      </c>
      <c r="N28" s="86" t="s">
        <v>430</v>
      </c>
      <c r="O28" s="86" t="s">
        <v>578</v>
      </c>
      <c r="P28" s="86" t="s">
        <v>542</v>
      </c>
      <c r="Q28" s="86" t="s">
        <v>579</v>
      </c>
      <c r="R28" s="86" t="s">
        <v>542</v>
      </c>
      <c r="S28" s="86" t="s">
        <v>580</v>
      </c>
      <c r="T28" s="86" t="s">
        <v>465</v>
      </c>
      <c r="U28" s="86" t="s">
        <v>385</v>
      </c>
      <c r="V28" s="86" t="s">
        <v>385</v>
      </c>
      <c r="W28" s="86" t="s">
        <v>581</v>
      </c>
      <c r="X28" s="86" t="s">
        <v>582</v>
      </c>
      <c r="Y28" s="86" t="s">
        <v>583</v>
      </c>
      <c r="Z28" s="86" t="s">
        <v>385</v>
      </c>
      <c r="AA28" s="86" t="s">
        <v>35</v>
      </c>
      <c r="AB28" s="86" t="s">
        <v>584</v>
      </c>
      <c r="AC28" s="86" t="s">
        <v>585</v>
      </c>
      <c r="AD28" s="86" t="s">
        <v>494</v>
      </c>
      <c r="AE28" s="86" t="s">
        <v>453</v>
      </c>
      <c r="AF28" s="86" t="s">
        <v>385</v>
      </c>
      <c r="AG28" s="86" t="s">
        <v>385</v>
      </c>
      <c r="AH28" s="86" t="s">
        <v>586</v>
      </c>
      <c r="AI28" s="86" t="s">
        <v>587</v>
      </c>
      <c r="AJ28" s="86" t="s">
        <v>588</v>
      </c>
      <c r="AK28" s="86" t="s">
        <v>552</v>
      </c>
      <c r="AL28" s="86" t="s">
        <v>442</v>
      </c>
    </row>
    <row r="29" spans="4:38" ht="12.75">
      <c r="D29" s="24"/>
      <c r="E29" s="24"/>
      <c r="F29" s="85">
        <f>_xlfn.XLOOKUP(Table35[[#This Row],[Technology/Measure]],Table3[Technology/Measure],Table3[Index],"boo")</f>
        <v>30</v>
      </c>
      <c r="G29" s="85">
        <v>20</v>
      </c>
      <c r="H29" s="85" t="s">
        <v>168</v>
      </c>
      <c r="I29" s="86" t="s">
        <v>197</v>
      </c>
      <c r="J29" s="86" t="s">
        <v>125</v>
      </c>
      <c r="K29" s="86" t="s">
        <v>589</v>
      </c>
      <c r="L29" s="86" t="s">
        <v>590</v>
      </c>
      <c r="M29" s="86" t="s">
        <v>539</v>
      </c>
      <c r="N29" s="86" t="s">
        <v>430</v>
      </c>
      <c r="O29" s="86" t="s">
        <v>591</v>
      </c>
      <c r="P29" s="86" t="s">
        <v>542</v>
      </c>
      <c r="Q29" s="86" t="s">
        <v>592</v>
      </c>
      <c r="R29" s="86" t="s">
        <v>542</v>
      </c>
      <c r="S29" s="86" t="s">
        <v>593</v>
      </c>
      <c r="T29" s="86" t="s">
        <v>465</v>
      </c>
      <c r="U29" s="86" t="s">
        <v>385</v>
      </c>
      <c r="V29" s="86" t="s">
        <v>385</v>
      </c>
      <c r="W29" s="86" t="s">
        <v>594</v>
      </c>
      <c r="X29" s="86" t="s">
        <v>385</v>
      </c>
      <c r="Y29" s="86" t="s">
        <v>385</v>
      </c>
      <c r="Z29" s="86" t="s">
        <v>385</v>
      </c>
      <c r="AA29" s="86" t="s">
        <v>37</v>
      </c>
      <c r="AB29" s="86" t="s">
        <v>534</v>
      </c>
      <c r="AC29" s="86" t="s">
        <v>385</v>
      </c>
      <c r="AD29" s="86" t="s">
        <v>494</v>
      </c>
      <c r="AE29" s="86" t="s">
        <v>453</v>
      </c>
      <c r="AF29" s="86" t="s">
        <v>385</v>
      </c>
      <c r="AG29" s="86" t="s">
        <v>385</v>
      </c>
      <c r="AH29" s="86" t="s">
        <v>595</v>
      </c>
      <c r="AI29" s="86" t="s">
        <v>439</v>
      </c>
      <c r="AJ29" s="86" t="s">
        <v>596</v>
      </c>
      <c r="AK29" s="86" t="s">
        <v>552</v>
      </c>
      <c r="AL29" s="86" t="s">
        <v>597</v>
      </c>
    </row>
    <row r="30" spans="4:38" ht="12.75">
      <c r="D30" s="24"/>
      <c r="E30" s="24"/>
      <c r="F30" s="85">
        <f>_xlfn.XLOOKUP(Table35[[#This Row],[Technology/Measure]],Table3[Technology/Measure],Table3[Index],"boo")</f>
        <v>31</v>
      </c>
      <c r="G30" s="85">
        <v>21</v>
      </c>
      <c r="H30" s="85" t="s">
        <v>166</v>
      </c>
      <c r="I30" s="86" t="s">
        <v>197</v>
      </c>
      <c r="J30" s="86" t="s">
        <v>125</v>
      </c>
      <c r="K30" s="86" t="s">
        <v>598</v>
      </c>
      <c r="L30" s="86" t="s">
        <v>599</v>
      </c>
      <c r="M30" s="86" t="s">
        <v>539</v>
      </c>
      <c r="N30" s="86" t="s">
        <v>430</v>
      </c>
      <c r="O30" s="86" t="s">
        <v>600</v>
      </c>
      <c r="P30" s="86" t="s">
        <v>601</v>
      </c>
      <c r="Q30" s="86" t="s">
        <v>602</v>
      </c>
      <c r="R30" s="86" t="s">
        <v>542</v>
      </c>
      <c r="S30" s="86" t="s">
        <v>603</v>
      </c>
      <c r="T30" s="86" t="s">
        <v>465</v>
      </c>
      <c r="U30" s="86" t="s">
        <v>385</v>
      </c>
      <c r="V30" s="86" t="s">
        <v>385</v>
      </c>
      <c r="W30" s="86" t="s">
        <v>604</v>
      </c>
      <c r="X30" s="86" t="s">
        <v>385</v>
      </c>
      <c r="Y30" s="86" t="s">
        <v>385</v>
      </c>
      <c r="Z30" s="86" t="s">
        <v>385</v>
      </c>
      <c r="AA30" s="86" t="s">
        <v>37</v>
      </c>
      <c r="AB30" s="86" t="s">
        <v>605</v>
      </c>
      <c r="AC30" s="86" t="s">
        <v>606</v>
      </c>
      <c r="AD30" s="86" t="s">
        <v>494</v>
      </c>
      <c r="AE30" s="86" t="s">
        <v>453</v>
      </c>
      <c r="AF30" s="86" t="s">
        <v>385</v>
      </c>
      <c r="AG30" s="86" t="s">
        <v>385</v>
      </c>
      <c r="AH30" s="86" t="s">
        <v>607</v>
      </c>
      <c r="AI30" s="86" t="s">
        <v>608</v>
      </c>
      <c r="AJ30" s="86" t="s">
        <v>609</v>
      </c>
      <c r="AK30" s="86" t="s">
        <v>599</v>
      </c>
      <c r="AL30" s="86" t="s">
        <v>610</v>
      </c>
    </row>
    <row r="31" spans="4:38" ht="12.75">
      <c r="D31" s="24"/>
      <c r="E31" s="24"/>
      <c r="F31" s="85">
        <f>_xlfn.XLOOKUP(Table35[[#This Row],[Technology/Measure]],Table3[Technology/Measure],Table3[Index],"boo")</f>
        <v>29</v>
      </c>
      <c r="G31" s="85">
        <v>22</v>
      </c>
      <c r="H31" s="85" t="s">
        <v>164</v>
      </c>
      <c r="I31" s="86" t="s">
        <v>197</v>
      </c>
      <c r="J31" s="86" t="s">
        <v>125</v>
      </c>
      <c r="K31" s="86" t="s">
        <v>611</v>
      </c>
      <c r="L31" s="86" t="s">
        <v>612</v>
      </c>
      <c r="M31" s="86" t="s">
        <v>539</v>
      </c>
      <c r="N31" s="86" t="s">
        <v>430</v>
      </c>
      <c r="O31" s="86" t="s">
        <v>613</v>
      </c>
      <c r="P31" s="86" t="s">
        <v>542</v>
      </c>
      <c r="Q31" s="86" t="s">
        <v>614</v>
      </c>
      <c r="R31" s="86" t="s">
        <v>542</v>
      </c>
      <c r="S31" s="86" t="s">
        <v>615</v>
      </c>
      <c r="T31" s="86" t="s">
        <v>465</v>
      </c>
      <c r="U31" s="86" t="s">
        <v>385</v>
      </c>
      <c r="V31" s="86" t="s">
        <v>385</v>
      </c>
      <c r="W31" s="86" t="s">
        <v>413</v>
      </c>
      <c r="X31" s="86" t="s">
        <v>385</v>
      </c>
      <c r="Y31" s="86" t="s">
        <v>385</v>
      </c>
      <c r="Z31" s="86" t="s">
        <v>385</v>
      </c>
      <c r="AA31" s="86" t="s">
        <v>35</v>
      </c>
      <c r="AB31" s="86" t="s">
        <v>534</v>
      </c>
      <c r="AC31" s="86" t="s">
        <v>385</v>
      </c>
      <c r="AD31" s="86" t="s">
        <v>494</v>
      </c>
      <c r="AE31" s="86" t="s">
        <v>453</v>
      </c>
      <c r="AF31" s="86" t="s">
        <v>385</v>
      </c>
      <c r="AG31" s="86" t="s">
        <v>385</v>
      </c>
      <c r="AH31" s="86" t="s">
        <v>616</v>
      </c>
      <c r="AI31" s="86" t="s">
        <v>617</v>
      </c>
      <c r="AJ31" s="86" t="s">
        <v>611</v>
      </c>
      <c r="AK31" s="86" t="s">
        <v>612</v>
      </c>
      <c r="AL31" s="86" t="s">
        <v>442</v>
      </c>
    </row>
    <row r="32" spans="4:38" ht="12.75">
      <c r="D32" s="24"/>
      <c r="E32" s="24"/>
      <c r="F32" s="85">
        <f>_xlfn.XLOOKUP(Table35[[#This Row],[Technology/Measure]],Table3[Technology/Measure],Table3[Index],"boo")</f>
        <v>32</v>
      </c>
      <c r="G32" s="85">
        <v>23</v>
      </c>
      <c r="H32" s="85" t="s">
        <v>169</v>
      </c>
      <c r="I32" s="86" t="s">
        <v>197</v>
      </c>
      <c r="J32" s="86" t="s">
        <v>125</v>
      </c>
      <c r="K32" s="86" t="s">
        <v>618</v>
      </c>
      <c r="L32" s="86" t="s">
        <v>619</v>
      </c>
      <c r="M32" s="86" t="s">
        <v>539</v>
      </c>
      <c r="N32" s="86" t="s">
        <v>430</v>
      </c>
      <c r="O32" s="86" t="s">
        <v>620</v>
      </c>
      <c r="P32" s="86" t="s">
        <v>621</v>
      </c>
      <c r="Q32" s="86" t="s">
        <v>622</v>
      </c>
      <c r="R32" s="86" t="s">
        <v>621</v>
      </c>
      <c r="S32" s="86" t="s">
        <v>623</v>
      </c>
      <c r="T32" s="86" t="s">
        <v>465</v>
      </c>
      <c r="U32" s="86" t="s">
        <v>385</v>
      </c>
      <c r="V32" s="86" t="s">
        <v>385</v>
      </c>
      <c r="W32" s="86" t="s">
        <v>624</v>
      </c>
      <c r="X32" s="86" t="s">
        <v>385</v>
      </c>
      <c r="Y32" s="86" t="s">
        <v>385</v>
      </c>
      <c r="Z32" s="86" t="s">
        <v>385</v>
      </c>
      <c r="AA32" s="86" t="s">
        <v>37</v>
      </c>
      <c r="AB32" s="86" t="s">
        <v>625</v>
      </c>
      <c r="AC32" s="86" t="s">
        <v>439</v>
      </c>
      <c r="AD32" s="86" t="s">
        <v>494</v>
      </c>
      <c r="AE32" s="86" t="s">
        <v>453</v>
      </c>
      <c r="AF32" s="86" t="s">
        <v>385</v>
      </c>
      <c r="AG32" s="86" t="s">
        <v>385</v>
      </c>
      <c r="AH32" s="86" t="s">
        <v>626</v>
      </c>
      <c r="AI32" s="86" t="s">
        <v>439</v>
      </c>
      <c r="AJ32" s="86" t="s">
        <v>627</v>
      </c>
      <c r="AK32" s="86" t="s">
        <v>552</v>
      </c>
      <c r="AL32" s="86" t="s">
        <v>628</v>
      </c>
    </row>
    <row r="33" spans="4:38" ht="12.75">
      <c r="D33" s="24"/>
      <c r="E33" s="24"/>
      <c r="F33" s="85">
        <f>_xlfn.XLOOKUP(Table35[[#This Row],[Technology/Measure]],Table3[Technology/Measure],Table3[Index],"boo")</f>
        <v>33</v>
      </c>
      <c r="G33" s="85">
        <v>24</v>
      </c>
      <c r="H33" s="85" t="s">
        <v>165</v>
      </c>
      <c r="I33" s="86" t="s">
        <v>197</v>
      </c>
      <c r="J33" s="86" t="s">
        <v>125</v>
      </c>
      <c r="K33" s="86" t="s">
        <v>629</v>
      </c>
      <c r="L33" s="86" t="s">
        <v>630</v>
      </c>
      <c r="M33" s="86" t="s">
        <v>539</v>
      </c>
      <c r="N33" s="86" t="s">
        <v>430</v>
      </c>
      <c r="O33" s="86" t="s">
        <v>631</v>
      </c>
      <c r="P33" s="86" t="s">
        <v>632</v>
      </c>
      <c r="Q33" s="86" t="s">
        <v>633</v>
      </c>
      <c r="R33" s="86" t="s">
        <v>634</v>
      </c>
      <c r="S33" s="86" t="s">
        <v>635</v>
      </c>
      <c r="T33" s="86" t="s">
        <v>465</v>
      </c>
      <c r="U33" s="86" t="s">
        <v>385</v>
      </c>
      <c r="V33" s="86" t="s">
        <v>385</v>
      </c>
      <c r="W33" s="86" t="s">
        <v>636</v>
      </c>
      <c r="X33" s="86" t="s">
        <v>385</v>
      </c>
      <c r="Y33" s="86" t="s">
        <v>385</v>
      </c>
      <c r="Z33" s="86" t="s">
        <v>385</v>
      </c>
      <c r="AA33" s="86" t="s">
        <v>37</v>
      </c>
      <c r="AB33" s="86" t="s">
        <v>605</v>
      </c>
      <c r="AC33" s="86" t="s">
        <v>585</v>
      </c>
      <c r="AD33" s="86" t="s">
        <v>494</v>
      </c>
      <c r="AE33" s="86" t="s">
        <v>453</v>
      </c>
      <c r="AF33" s="86" t="s">
        <v>385</v>
      </c>
      <c r="AG33" s="86" t="s">
        <v>385</v>
      </c>
      <c r="AH33" s="86" t="s">
        <v>586</v>
      </c>
      <c r="AI33" s="86" t="s">
        <v>587</v>
      </c>
      <c r="AJ33" s="86" t="s">
        <v>637</v>
      </c>
      <c r="AK33" s="86" t="s">
        <v>552</v>
      </c>
      <c r="AL33" s="86" t="s">
        <v>638</v>
      </c>
    </row>
    <row r="34" spans="4:38" ht="12.75">
      <c r="D34" s="24"/>
      <c r="E34" s="24"/>
      <c r="F34" s="85">
        <f>_xlfn.XLOOKUP(Table35[[#This Row],[Technology/Measure]],Table3[Technology/Measure],Table3[Index],"boo")</f>
        <v>48</v>
      </c>
      <c r="G34" s="85">
        <v>25</v>
      </c>
      <c r="H34" s="85" t="s">
        <v>167</v>
      </c>
      <c r="I34" s="86" t="s">
        <v>197</v>
      </c>
      <c r="J34" s="86" t="s">
        <v>125</v>
      </c>
      <c r="K34" s="86" t="s">
        <v>639</v>
      </c>
      <c r="L34" s="86" t="s">
        <v>640</v>
      </c>
      <c r="M34" s="86" t="s">
        <v>539</v>
      </c>
      <c r="N34" s="86" t="s">
        <v>430</v>
      </c>
      <c r="O34" s="86" t="s">
        <v>641</v>
      </c>
      <c r="P34" s="86" t="s">
        <v>542</v>
      </c>
      <c r="Q34" s="86" t="s">
        <v>642</v>
      </c>
      <c r="R34" s="86" t="s">
        <v>542</v>
      </c>
      <c r="S34" s="86" t="s">
        <v>643</v>
      </c>
      <c r="T34" s="86" t="s">
        <v>465</v>
      </c>
      <c r="U34" s="86" t="s">
        <v>385</v>
      </c>
      <c r="V34" s="86" t="s">
        <v>385</v>
      </c>
      <c r="W34" s="86" t="s">
        <v>594</v>
      </c>
      <c r="X34" s="86" t="s">
        <v>385</v>
      </c>
      <c r="Y34" s="86" t="s">
        <v>385</v>
      </c>
      <c r="Z34" s="86" t="s">
        <v>385</v>
      </c>
      <c r="AA34" s="86" t="s">
        <v>37</v>
      </c>
      <c r="AB34" s="86" t="s">
        <v>534</v>
      </c>
      <c r="AC34" s="86" t="s">
        <v>385</v>
      </c>
      <c r="AD34" s="86" t="s">
        <v>494</v>
      </c>
      <c r="AE34" s="86" t="s">
        <v>453</v>
      </c>
      <c r="AF34" s="86" t="s">
        <v>385</v>
      </c>
      <c r="AG34" s="86" t="s">
        <v>385</v>
      </c>
      <c r="AH34" s="86" t="s">
        <v>595</v>
      </c>
      <c r="AI34" s="86" t="s">
        <v>439</v>
      </c>
      <c r="AJ34" s="86" t="s">
        <v>644</v>
      </c>
      <c r="AK34" s="86" t="s">
        <v>552</v>
      </c>
      <c r="AL34" s="86" t="s">
        <v>597</v>
      </c>
    </row>
    <row r="35" spans="4:38" ht="12.75">
      <c r="D35" s="24"/>
      <c r="E35" s="24"/>
      <c r="F35" s="85">
        <f>_xlfn.XLOOKUP(Table35[[#This Row],[Technology/Measure]],Table3[Technology/Measure],Table3[Index],"boo")</f>
        <v>37</v>
      </c>
      <c r="G35" s="85">
        <v>26</v>
      </c>
      <c r="H35" s="85" t="s">
        <v>138</v>
      </c>
      <c r="I35" s="86" t="s">
        <v>197</v>
      </c>
      <c r="J35" s="86" t="s">
        <v>105</v>
      </c>
      <c r="K35" s="86" t="s">
        <v>645</v>
      </c>
      <c r="L35" s="86" t="s">
        <v>646</v>
      </c>
      <c r="M35" s="86" t="s">
        <v>539</v>
      </c>
      <c r="N35" s="86" t="s">
        <v>430</v>
      </c>
      <c r="O35" s="86" t="s">
        <v>647</v>
      </c>
      <c r="P35" s="86" t="s">
        <v>648</v>
      </c>
      <c r="Q35" s="86" t="s">
        <v>385</v>
      </c>
      <c r="R35" s="86" t="s">
        <v>385</v>
      </c>
      <c r="S35" s="86" t="s">
        <v>383</v>
      </c>
      <c r="T35" s="86" t="s">
        <v>384</v>
      </c>
      <c r="U35" s="86" t="s">
        <v>414</v>
      </c>
      <c r="V35" s="86" t="s">
        <v>449</v>
      </c>
      <c r="W35" s="86" t="s">
        <v>415</v>
      </c>
      <c r="X35" s="86" t="s">
        <v>416</v>
      </c>
      <c r="Y35" s="86" t="s">
        <v>417</v>
      </c>
      <c r="Z35" s="86" t="s">
        <v>418</v>
      </c>
      <c r="AA35" s="86" t="s">
        <v>35</v>
      </c>
      <c r="AB35" s="86" t="s">
        <v>649</v>
      </c>
      <c r="AC35" s="86" t="s">
        <v>451</v>
      </c>
      <c r="AD35" s="86" t="s">
        <v>421</v>
      </c>
      <c r="AE35" s="86" t="s">
        <v>389</v>
      </c>
      <c r="AF35" s="86" t="s">
        <v>391</v>
      </c>
      <c r="AG35" s="86" t="s">
        <v>422</v>
      </c>
      <c r="AH35" s="86" t="s">
        <v>650</v>
      </c>
      <c r="AI35" s="86" t="s">
        <v>651</v>
      </c>
      <c r="AJ35" s="86" t="s">
        <v>652</v>
      </c>
      <c r="AK35" s="86" t="s">
        <v>451</v>
      </c>
      <c r="AL35" s="86" t="s">
        <v>442</v>
      </c>
    </row>
    <row r="36" spans="4:38" ht="12.75">
      <c r="D36" s="24"/>
      <c r="E36" s="24"/>
      <c r="F36" s="85">
        <f>_xlfn.XLOOKUP(Table35[[#This Row],[Technology/Measure]],Table3[Technology/Measure],Table3[Index],"boo")</f>
        <v>39</v>
      </c>
      <c r="G36" s="85">
        <v>27</v>
      </c>
      <c r="H36" s="85" t="s">
        <v>140</v>
      </c>
      <c r="I36" s="86" t="s">
        <v>197</v>
      </c>
      <c r="J36" s="86" t="s">
        <v>107</v>
      </c>
      <c r="K36" s="86" t="s">
        <v>653</v>
      </c>
      <c r="L36" s="86" t="s">
        <v>654</v>
      </c>
      <c r="M36" s="86" t="s">
        <v>539</v>
      </c>
      <c r="N36" s="86" t="s">
        <v>430</v>
      </c>
      <c r="O36" s="86" t="s">
        <v>556</v>
      </c>
      <c r="P36" s="86" t="s">
        <v>569</v>
      </c>
      <c r="Q36" s="86" t="s">
        <v>569</v>
      </c>
      <c r="R36" s="86" t="s">
        <v>542</v>
      </c>
      <c r="S36" s="86" t="s">
        <v>655</v>
      </c>
      <c r="T36" s="86" t="s">
        <v>465</v>
      </c>
      <c r="U36" s="86" t="s">
        <v>385</v>
      </c>
      <c r="V36" s="86" t="s">
        <v>385</v>
      </c>
      <c r="W36" s="86" t="s">
        <v>656</v>
      </c>
      <c r="X36" s="86" t="s">
        <v>657</v>
      </c>
      <c r="Y36" s="86" t="s">
        <v>385</v>
      </c>
      <c r="Z36" s="86" t="s">
        <v>658</v>
      </c>
      <c r="AA36" s="86" t="s">
        <v>35</v>
      </c>
      <c r="AB36" s="86" t="s">
        <v>659</v>
      </c>
      <c r="AC36" s="86" t="s">
        <v>660</v>
      </c>
      <c r="AD36" s="86" t="s">
        <v>661</v>
      </c>
      <c r="AE36" s="86" t="s">
        <v>453</v>
      </c>
      <c r="AF36" s="86" t="s">
        <v>391</v>
      </c>
      <c r="AG36" s="86" t="s">
        <v>392</v>
      </c>
      <c r="AH36" s="86" t="s">
        <v>662</v>
      </c>
      <c r="AI36" s="86" t="s">
        <v>439</v>
      </c>
      <c r="AJ36" s="86" t="s">
        <v>663</v>
      </c>
      <c r="AK36" s="86" t="s">
        <v>552</v>
      </c>
      <c r="AL36" s="86" t="s">
        <v>497</v>
      </c>
    </row>
    <row r="37" spans="4:38" ht="12.75">
      <c r="D37" s="24"/>
      <c r="E37" s="24"/>
      <c r="F37" s="85">
        <f>_xlfn.XLOOKUP(Table35[[#This Row],[Technology/Measure]],Table3[Technology/Measure],Table3[Index],"boo")</f>
        <v>40</v>
      </c>
      <c r="G37" s="85">
        <v>28</v>
      </c>
      <c r="H37" s="85" t="s">
        <v>141</v>
      </c>
      <c r="I37" s="86" t="s">
        <v>197</v>
      </c>
      <c r="J37" s="86" t="s">
        <v>107</v>
      </c>
      <c r="K37" s="86" t="s">
        <v>664</v>
      </c>
      <c r="L37" s="86" t="s">
        <v>619</v>
      </c>
      <c r="M37" s="86" t="s">
        <v>539</v>
      </c>
      <c r="N37" s="86" t="s">
        <v>430</v>
      </c>
      <c r="O37" s="86" t="s">
        <v>665</v>
      </c>
      <c r="P37" s="86" t="s">
        <v>666</v>
      </c>
      <c r="Q37" s="86" t="s">
        <v>667</v>
      </c>
      <c r="R37" s="86" t="s">
        <v>542</v>
      </c>
      <c r="S37" s="86" t="s">
        <v>668</v>
      </c>
      <c r="T37" s="86" t="s">
        <v>465</v>
      </c>
      <c r="U37" s="86" t="s">
        <v>385</v>
      </c>
      <c r="V37" s="86" t="s">
        <v>385</v>
      </c>
      <c r="W37" s="86" t="s">
        <v>669</v>
      </c>
      <c r="X37" s="86" t="s">
        <v>657</v>
      </c>
      <c r="Y37" s="86" t="s">
        <v>670</v>
      </c>
      <c r="Z37" s="86" t="s">
        <v>671</v>
      </c>
      <c r="AA37" s="86" t="s">
        <v>35</v>
      </c>
      <c r="AB37" s="86" t="s">
        <v>659</v>
      </c>
      <c r="AC37" s="86" t="s">
        <v>672</v>
      </c>
      <c r="AD37" s="86" t="s">
        <v>661</v>
      </c>
      <c r="AE37" s="86" t="s">
        <v>453</v>
      </c>
      <c r="AF37" s="86" t="s">
        <v>391</v>
      </c>
      <c r="AG37" s="86" t="s">
        <v>392</v>
      </c>
      <c r="AH37" s="86" t="s">
        <v>662</v>
      </c>
      <c r="AI37" s="86" t="s">
        <v>439</v>
      </c>
      <c r="AJ37" s="86" t="s">
        <v>673</v>
      </c>
      <c r="AK37" s="86" t="s">
        <v>552</v>
      </c>
      <c r="AL37" s="86" t="s">
        <v>628</v>
      </c>
    </row>
    <row r="38" spans="4:38" ht="12.75">
      <c r="D38" s="24"/>
      <c r="E38" s="24"/>
      <c r="F38" s="85">
        <f>_xlfn.XLOOKUP(Table35[[#This Row],[Technology/Measure]],Table3[Technology/Measure],Table3[Index],"boo")</f>
        <v>42</v>
      </c>
      <c r="G38" s="85">
        <v>29</v>
      </c>
      <c r="H38" s="85" t="s">
        <v>142</v>
      </c>
      <c r="I38" s="86" t="s">
        <v>197</v>
      </c>
      <c r="J38" s="86" t="s">
        <v>111</v>
      </c>
      <c r="K38" s="86" t="s">
        <v>674</v>
      </c>
      <c r="L38" s="86" t="s">
        <v>675</v>
      </c>
      <c r="M38" s="86" t="s">
        <v>539</v>
      </c>
      <c r="N38" s="86" t="s">
        <v>430</v>
      </c>
      <c r="O38" s="86" t="s">
        <v>676</v>
      </c>
      <c r="P38" s="86" t="s">
        <v>666</v>
      </c>
      <c r="Q38" s="86" t="s">
        <v>677</v>
      </c>
      <c r="R38" s="86" t="s">
        <v>542</v>
      </c>
      <c r="S38" s="86" t="s">
        <v>678</v>
      </c>
      <c r="T38" s="86" t="s">
        <v>465</v>
      </c>
      <c r="U38" s="86" t="s">
        <v>385</v>
      </c>
      <c r="V38" s="86" t="s">
        <v>385</v>
      </c>
      <c r="W38" s="86" t="s">
        <v>545</v>
      </c>
      <c r="X38" s="86" t="s">
        <v>385</v>
      </c>
      <c r="Y38" s="86" t="s">
        <v>385</v>
      </c>
      <c r="Z38" s="86" t="s">
        <v>679</v>
      </c>
      <c r="AA38" s="86" t="s">
        <v>35</v>
      </c>
      <c r="AB38" s="86" t="s">
        <v>680</v>
      </c>
      <c r="AC38" s="86" t="s">
        <v>413</v>
      </c>
      <c r="AD38" s="86" t="s">
        <v>681</v>
      </c>
      <c r="AE38" s="86" t="s">
        <v>453</v>
      </c>
      <c r="AF38" s="86" t="s">
        <v>385</v>
      </c>
      <c r="AG38" s="86" t="s">
        <v>385</v>
      </c>
      <c r="AH38" s="86" t="s">
        <v>682</v>
      </c>
      <c r="AI38" s="86" t="s">
        <v>439</v>
      </c>
      <c r="AJ38" s="86" t="s">
        <v>683</v>
      </c>
      <c r="AK38" s="86" t="s">
        <v>684</v>
      </c>
      <c r="AL38" s="86" t="s">
        <v>497</v>
      </c>
    </row>
    <row r="39" spans="4:38" ht="12.75">
      <c r="D39" s="24"/>
      <c r="E39" s="24"/>
      <c r="F39" s="85">
        <f>_xlfn.XLOOKUP(Table35[[#This Row],[Technology/Measure]],Table3[Technology/Measure],Table3[Index],"boo")</f>
        <v>43</v>
      </c>
      <c r="G39" s="85">
        <v>30</v>
      </c>
      <c r="H39" s="85" t="s">
        <v>143</v>
      </c>
      <c r="I39" s="86" t="s">
        <v>197</v>
      </c>
      <c r="J39" s="86" t="s">
        <v>111</v>
      </c>
      <c r="K39" s="86" t="s">
        <v>685</v>
      </c>
      <c r="L39" s="86" t="s">
        <v>686</v>
      </c>
      <c r="M39" s="86" t="s">
        <v>539</v>
      </c>
      <c r="N39" s="86" t="s">
        <v>430</v>
      </c>
      <c r="O39" s="86" t="s">
        <v>687</v>
      </c>
      <c r="P39" s="86" t="s">
        <v>666</v>
      </c>
      <c r="Q39" s="86" t="s">
        <v>677</v>
      </c>
      <c r="R39" s="86" t="s">
        <v>542</v>
      </c>
      <c r="S39" s="86" t="s">
        <v>688</v>
      </c>
      <c r="T39" s="86" t="s">
        <v>465</v>
      </c>
      <c r="U39" s="86" t="s">
        <v>385</v>
      </c>
      <c r="V39" s="86" t="s">
        <v>385</v>
      </c>
      <c r="W39" s="86" t="s">
        <v>545</v>
      </c>
      <c r="X39" s="86" t="s">
        <v>689</v>
      </c>
      <c r="Y39" s="86" t="s">
        <v>690</v>
      </c>
      <c r="Z39" s="86" t="s">
        <v>679</v>
      </c>
      <c r="AA39" s="86" t="s">
        <v>35</v>
      </c>
      <c r="AB39" s="86" t="s">
        <v>691</v>
      </c>
      <c r="AC39" s="86" t="s">
        <v>585</v>
      </c>
      <c r="AD39" s="86" t="s">
        <v>494</v>
      </c>
      <c r="AE39" s="86" t="s">
        <v>453</v>
      </c>
      <c r="AF39" s="86" t="s">
        <v>385</v>
      </c>
      <c r="AG39" s="86" t="s">
        <v>385</v>
      </c>
      <c r="AH39" s="86" t="s">
        <v>692</v>
      </c>
      <c r="AI39" s="86" t="s">
        <v>439</v>
      </c>
      <c r="AJ39" s="86" t="s">
        <v>693</v>
      </c>
      <c r="AK39" s="86" t="s">
        <v>684</v>
      </c>
      <c r="AL39" s="86" t="s">
        <v>497</v>
      </c>
    </row>
    <row r="40" spans="4:38" ht="12.75">
      <c r="D40" s="24"/>
      <c r="E40" s="24"/>
      <c r="F40" s="85">
        <f>_xlfn.XLOOKUP(Table35[[#This Row],[Technology/Measure]],Table3[Technology/Measure],Table3[Index],"boo")</f>
        <v>44</v>
      </c>
      <c r="G40" s="85">
        <v>31</v>
      </c>
      <c r="H40" s="85" t="s">
        <v>145</v>
      </c>
      <c r="I40" s="86" t="s">
        <v>197</v>
      </c>
      <c r="J40" s="86" t="s">
        <v>111</v>
      </c>
      <c r="K40" s="86" t="s">
        <v>694</v>
      </c>
      <c r="L40" s="86" t="s">
        <v>686</v>
      </c>
      <c r="M40" s="86" t="s">
        <v>539</v>
      </c>
      <c r="N40" s="86" t="s">
        <v>430</v>
      </c>
      <c r="O40" s="86" t="s">
        <v>695</v>
      </c>
      <c r="P40" s="86" t="s">
        <v>666</v>
      </c>
      <c r="Q40" s="86" t="s">
        <v>696</v>
      </c>
      <c r="R40" s="86" t="s">
        <v>542</v>
      </c>
      <c r="S40" s="86" t="s">
        <v>697</v>
      </c>
      <c r="T40" s="86" t="s">
        <v>465</v>
      </c>
      <c r="U40" s="86" t="s">
        <v>385</v>
      </c>
      <c r="V40" s="86" t="s">
        <v>385</v>
      </c>
      <c r="W40" s="86" t="s">
        <v>545</v>
      </c>
      <c r="X40" s="86" t="s">
        <v>689</v>
      </c>
      <c r="Y40" s="86" t="s">
        <v>690</v>
      </c>
      <c r="Z40" s="86" t="s">
        <v>679</v>
      </c>
      <c r="AA40" s="86" t="s">
        <v>35</v>
      </c>
      <c r="AB40" s="86" t="s">
        <v>698</v>
      </c>
      <c r="AC40" s="86" t="s">
        <v>585</v>
      </c>
      <c r="AD40" s="86" t="s">
        <v>494</v>
      </c>
      <c r="AE40" s="86" t="s">
        <v>453</v>
      </c>
      <c r="AF40" s="86" t="s">
        <v>385</v>
      </c>
      <c r="AG40" s="86" t="s">
        <v>385</v>
      </c>
      <c r="AH40" s="86" t="s">
        <v>692</v>
      </c>
      <c r="AI40" s="86" t="s">
        <v>439</v>
      </c>
      <c r="AJ40" s="86" t="s">
        <v>699</v>
      </c>
      <c r="AK40" s="86" t="s">
        <v>684</v>
      </c>
      <c r="AL40" s="86" t="s">
        <v>566</v>
      </c>
    </row>
    <row r="41" spans="4:38" ht="12.75">
      <c r="D41" s="24"/>
      <c r="E41" s="24"/>
      <c r="F41" s="85">
        <f>_xlfn.XLOOKUP(Table35[[#This Row],[Technology/Measure]],Table3[Technology/Measure],Table3[Index],"boo")</f>
        <v>49</v>
      </c>
      <c r="G41" s="85">
        <v>32</v>
      </c>
      <c r="H41" s="85" t="s">
        <v>119</v>
      </c>
      <c r="I41" s="86" t="s">
        <v>231</v>
      </c>
      <c r="J41" s="86" t="s">
        <v>117</v>
      </c>
      <c r="K41" s="86" t="s">
        <v>443</v>
      </c>
      <c r="L41" s="86" t="s">
        <v>444</v>
      </c>
      <c r="M41" s="86" t="s">
        <v>445</v>
      </c>
      <c r="N41" s="86" t="s">
        <v>430</v>
      </c>
      <c r="O41" s="86" t="s">
        <v>446</v>
      </c>
      <c r="P41" s="86" t="s">
        <v>447</v>
      </c>
      <c r="Q41" s="86" t="s">
        <v>448</v>
      </c>
      <c r="R41" s="86" t="s">
        <v>447</v>
      </c>
      <c r="S41" s="86" t="s">
        <v>383</v>
      </c>
      <c r="T41" s="86" t="s">
        <v>384</v>
      </c>
      <c r="U41" s="86" t="s">
        <v>414</v>
      </c>
      <c r="V41" s="86" t="s">
        <v>449</v>
      </c>
      <c r="W41" s="86" t="s">
        <v>386</v>
      </c>
      <c r="X41" s="86" t="s">
        <v>385</v>
      </c>
      <c r="Y41" s="86" t="s">
        <v>385</v>
      </c>
      <c r="Z41" s="86" t="s">
        <v>387</v>
      </c>
      <c r="AA41" s="86" t="s">
        <v>35</v>
      </c>
      <c r="AB41" s="86" t="s">
        <v>450</v>
      </c>
      <c r="AC41" s="86" t="s">
        <v>451</v>
      </c>
      <c r="AD41" s="86" t="s">
        <v>700</v>
      </c>
      <c r="AE41" s="86" t="s">
        <v>389</v>
      </c>
      <c r="AF41" s="86" t="s">
        <v>391</v>
      </c>
      <c r="AG41" s="86" t="s">
        <v>389</v>
      </c>
      <c r="AH41" s="86" t="s">
        <v>452</v>
      </c>
      <c r="AI41" s="86" t="s">
        <v>453</v>
      </c>
      <c r="AJ41" s="86" t="s">
        <v>701</v>
      </c>
      <c r="AK41" s="86" t="s">
        <v>648</v>
      </c>
      <c r="AL41" s="86" t="s">
        <v>702</v>
      </c>
    </row>
    <row r="42" spans="4:38" ht="12.75">
      <c r="D42" s="24"/>
      <c r="E42" s="24"/>
      <c r="F42" s="85">
        <f>_xlfn.XLOOKUP(Table35[[#This Row],[Technology/Measure]],Table3[Technology/Measure],Table3[Index],"boo")</f>
        <v>51</v>
      </c>
      <c r="G42" s="85">
        <v>33</v>
      </c>
      <c r="H42" s="85" t="s">
        <v>86</v>
      </c>
      <c r="I42" s="86" t="s">
        <v>231</v>
      </c>
      <c r="J42" s="86" t="s">
        <v>85</v>
      </c>
      <c r="K42" s="86" t="s">
        <v>703</v>
      </c>
      <c r="L42" s="86" t="s">
        <v>704</v>
      </c>
      <c r="M42" s="86" t="s">
        <v>554</v>
      </c>
      <c r="N42" s="86" t="s">
        <v>555</v>
      </c>
      <c r="O42" s="86" t="s">
        <v>541</v>
      </c>
      <c r="P42" s="86" t="s">
        <v>542</v>
      </c>
      <c r="Q42" s="86" t="s">
        <v>543</v>
      </c>
      <c r="R42" s="86" t="s">
        <v>542</v>
      </c>
      <c r="S42" s="86" t="s">
        <v>705</v>
      </c>
      <c r="T42" s="86" t="s">
        <v>706</v>
      </c>
      <c r="U42" s="86" t="s">
        <v>385</v>
      </c>
      <c r="V42" s="86" t="s">
        <v>385</v>
      </c>
      <c r="W42" s="86" t="s">
        <v>545</v>
      </c>
      <c r="X42" s="86" t="s">
        <v>561</v>
      </c>
      <c r="Y42" s="86" t="s">
        <v>385</v>
      </c>
      <c r="Z42" s="86" t="s">
        <v>547</v>
      </c>
      <c r="AA42" s="86" t="s">
        <v>35</v>
      </c>
      <c r="AB42" s="86" t="s">
        <v>562</v>
      </c>
      <c r="AC42" s="86" t="s">
        <v>385</v>
      </c>
      <c r="AD42" s="86" t="s">
        <v>494</v>
      </c>
      <c r="AE42" s="86" t="s">
        <v>453</v>
      </c>
      <c r="AF42" s="86" t="s">
        <v>385</v>
      </c>
      <c r="AG42" s="86" t="s">
        <v>385</v>
      </c>
      <c r="AH42" s="86" t="s">
        <v>573</v>
      </c>
      <c r="AI42" s="86" t="s">
        <v>574</v>
      </c>
      <c r="AJ42" s="86" t="s">
        <v>707</v>
      </c>
      <c r="AK42" s="86" t="s">
        <v>708</v>
      </c>
      <c r="AL42" s="86" t="s">
        <v>709</v>
      </c>
    </row>
    <row r="43" spans="4:38" ht="12.75">
      <c r="D43" s="24"/>
      <c r="E43" s="24"/>
      <c r="F43" s="85">
        <f>_xlfn.XLOOKUP(Table35[[#This Row],[Technology/Measure]],Table3[Technology/Measure],Table3[Index],"boo")</f>
        <v>53</v>
      </c>
      <c r="G43" s="85">
        <v>34</v>
      </c>
      <c r="H43" s="85" t="s">
        <v>89</v>
      </c>
      <c r="I43" s="86" t="s">
        <v>231</v>
      </c>
      <c r="J43" s="86" t="s">
        <v>85</v>
      </c>
      <c r="K43" s="86" t="s">
        <v>710</v>
      </c>
      <c r="L43" s="86" t="s">
        <v>711</v>
      </c>
      <c r="M43" s="86" t="s">
        <v>413</v>
      </c>
      <c r="N43" s="86" t="s">
        <v>413</v>
      </c>
      <c r="O43" s="86" t="s">
        <v>712</v>
      </c>
      <c r="P43" s="86" t="s">
        <v>542</v>
      </c>
      <c r="Q43" s="86" t="s">
        <v>713</v>
      </c>
      <c r="R43" s="86" t="s">
        <v>542</v>
      </c>
      <c r="S43" s="86" t="s">
        <v>714</v>
      </c>
      <c r="T43" s="86" t="s">
        <v>465</v>
      </c>
      <c r="U43" s="86" t="s">
        <v>385</v>
      </c>
      <c r="V43" s="86" t="s">
        <v>385</v>
      </c>
      <c r="W43" s="86" t="s">
        <v>715</v>
      </c>
      <c r="X43" s="86" t="s">
        <v>385</v>
      </c>
      <c r="Y43" s="86" t="s">
        <v>385</v>
      </c>
      <c r="Z43" s="86" t="s">
        <v>385</v>
      </c>
      <c r="AA43" s="86" t="s">
        <v>37</v>
      </c>
      <c r="AB43" s="86" t="s">
        <v>562</v>
      </c>
      <c r="AC43" s="86" t="s">
        <v>385</v>
      </c>
      <c r="AD43" s="86" t="s">
        <v>681</v>
      </c>
      <c r="AE43" s="86" t="s">
        <v>453</v>
      </c>
      <c r="AF43" s="86" t="s">
        <v>385</v>
      </c>
      <c r="AG43" s="86" t="s">
        <v>385</v>
      </c>
      <c r="AH43" s="86" t="s">
        <v>716</v>
      </c>
      <c r="AI43" s="86" t="s">
        <v>439</v>
      </c>
      <c r="AJ43" s="86" t="s">
        <v>717</v>
      </c>
      <c r="AK43" s="86" t="s">
        <v>708</v>
      </c>
      <c r="AL43" s="86" t="s">
        <v>718</v>
      </c>
    </row>
    <row r="44" spans="4:38" ht="12.75">
      <c r="D44" s="24"/>
      <c r="E44" s="24"/>
      <c r="F44" s="85">
        <f>_xlfn.XLOOKUP(Table35[[#This Row],[Technology/Measure]],Table3[Technology/Measure],Table3[Index],"boo")</f>
        <v>54</v>
      </c>
      <c r="G44" s="85">
        <v>35</v>
      </c>
      <c r="H44" s="85" t="s">
        <v>90</v>
      </c>
      <c r="I44" s="86" t="s">
        <v>231</v>
      </c>
      <c r="J44" s="86" t="s">
        <v>85</v>
      </c>
      <c r="K44" s="86" t="s">
        <v>710</v>
      </c>
      <c r="L44" s="86" t="s">
        <v>711</v>
      </c>
      <c r="M44" s="86" t="s">
        <v>413</v>
      </c>
      <c r="N44" s="86" t="s">
        <v>413</v>
      </c>
      <c r="O44" s="86" t="s">
        <v>712</v>
      </c>
      <c r="P44" s="86" t="s">
        <v>542</v>
      </c>
      <c r="Q44" s="86" t="s">
        <v>713</v>
      </c>
      <c r="R44" s="86" t="s">
        <v>542</v>
      </c>
      <c r="S44" s="86" t="s">
        <v>719</v>
      </c>
      <c r="T44" s="86" t="s">
        <v>465</v>
      </c>
      <c r="U44" s="86" t="s">
        <v>385</v>
      </c>
      <c r="V44" s="86" t="s">
        <v>385</v>
      </c>
      <c r="W44" s="86" t="s">
        <v>715</v>
      </c>
      <c r="X44" s="86" t="s">
        <v>385</v>
      </c>
      <c r="Y44" s="86" t="s">
        <v>385</v>
      </c>
      <c r="Z44" s="86" t="s">
        <v>385</v>
      </c>
      <c r="AA44" s="86" t="s">
        <v>37</v>
      </c>
      <c r="AB44" s="86" t="s">
        <v>720</v>
      </c>
      <c r="AC44" s="86" t="s">
        <v>439</v>
      </c>
      <c r="AD44" s="86" t="s">
        <v>681</v>
      </c>
      <c r="AE44" s="86" t="s">
        <v>453</v>
      </c>
      <c r="AF44" s="86" t="s">
        <v>385</v>
      </c>
      <c r="AG44" s="86" t="s">
        <v>385</v>
      </c>
      <c r="AH44" s="86" t="s">
        <v>721</v>
      </c>
      <c r="AI44" s="86" t="s">
        <v>439</v>
      </c>
      <c r="AJ44" s="86" t="s">
        <v>722</v>
      </c>
      <c r="AK44" s="86" t="s">
        <v>708</v>
      </c>
      <c r="AL44" s="86" t="s">
        <v>718</v>
      </c>
    </row>
    <row r="45" spans="4:38" ht="12.75">
      <c r="D45" s="24"/>
      <c r="E45" s="24"/>
      <c r="F45" s="85">
        <f>_xlfn.XLOOKUP(Table35[[#This Row],[Technology/Measure]],Table3[Technology/Measure],Table3[Index],"boo")</f>
        <v>80</v>
      </c>
      <c r="G45" s="85">
        <v>36</v>
      </c>
      <c r="H45" s="85" t="s">
        <v>87</v>
      </c>
      <c r="I45" s="86" t="s">
        <v>231</v>
      </c>
      <c r="J45" s="86" t="s">
        <v>85</v>
      </c>
      <c r="K45" s="86" t="s">
        <v>723</v>
      </c>
      <c r="L45" s="86" t="s">
        <v>724</v>
      </c>
      <c r="M45" s="86" t="s">
        <v>539</v>
      </c>
      <c r="N45" s="86" t="s">
        <v>459</v>
      </c>
      <c r="O45" s="86" t="s">
        <v>556</v>
      </c>
      <c r="P45" s="86" t="s">
        <v>542</v>
      </c>
      <c r="Q45" s="86" t="s">
        <v>569</v>
      </c>
      <c r="R45" s="86" t="s">
        <v>542</v>
      </c>
      <c r="S45" s="86" t="s">
        <v>725</v>
      </c>
      <c r="T45" s="86" t="s">
        <v>726</v>
      </c>
      <c r="U45" s="86" t="s">
        <v>385</v>
      </c>
      <c r="V45" s="86" t="s">
        <v>385</v>
      </c>
      <c r="W45" s="86" t="s">
        <v>545</v>
      </c>
      <c r="X45" s="86" t="s">
        <v>561</v>
      </c>
      <c r="Y45" s="86" t="s">
        <v>385</v>
      </c>
      <c r="Z45" s="86" t="s">
        <v>547</v>
      </c>
      <c r="AA45" s="86" t="s">
        <v>35</v>
      </c>
      <c r="AB45" s="86" t="s">
        <v>562</v>
      </c>
      <c r="AC45" s="86" t="s">
        <v>385</v>
      </c>
      <c r="AD45" s="86" t="s">
        <v>494</v>
      </c>
      <c r="AE45" s="86" t="s">
        <v>453</v>
      </c>
      <c r="AF45" s="86" t="s">
        <v>385</v>
      </c>
      <c r="AG45" s="86" t="s">
        <v>385</v>
      </c>
      <c r="AH45" s="86" t="s">
        <v>573</v>
      </c>
      <c r="AI45" s="86" t="s">
        <v>574</v>
      </c>
      <c r="AJ45" s="86" t="s">
        <v>727</v>
      </c>
      <c r="AK45" s="86" t="s">
        <v>708</v>
      </c>
      <c r="AL45" s="86" t="s">
        <v>718</v>
      </c>
    </row>
    <row r="46" spans="4:38" ht="12.75">
      <c r="D46" s="24"/>
      <c r="E46" s="24"/>
      <c r="F46" s="85">
        <f>_xlfn.XLOOKUP(Table35[[#This Row],[Technology/Measure]],Table3[Technology/Measure],Table3[Index],"boo")</f>
        <v>56</v>
      </c>
      <c r="G46" s="85">
        <v>37</v>
      </c>
      <c r="H46" s="85" t="s">
        <v>126</v>
      </c>
      <c r="I46" s="86" t="s">
        <v>231</v>
      </c>
      <c r="J46" s="86" t="s">
        <v>125</v>
      </c>
      <c r="K46" s="86" t="s">
        <v>728</v>
      </c>
      <c r="L46" s="86" t="s">
        <v>654</v>
      </c>
      <c r="M46" s="86" t="s">
        <v>539</v>
      </c>
      <c r="N46" s="86" t="s">
        <v>430</v>
      </c>
      <c r="O46" s="86" t="s">
        <v>729</v>
      </c>
      <c r="P46" s="86" t="s">
        <v>542</v>
      </c>
      <c r="Q46" s="86" t="s">
        <v>730</v>
      </c>
      <c r="R46" s="86" t="s">
        <v>542</v>
      </c>
      <c r="S46" s="86" t="s">
        <v>731</v>
      </c>
      <c r="T46" s="86" t="s">
        <v>385</v>
      </c>
      <c r="U46" s="86" t="s">
        <v>385</v>
      </c>
      <c r="V46" s="86" t="s">
        <v>385</v>
      </c>
      <c r="W46" s="86" t="s">
        <v>594</v>
      </c>
      <c r="X46" s="86" t="s">
        <v>385</v>
      </c>
      <c r="Y46" s="86" t="s">
        <v>385</v>
      </c>
      <c r="Z46" s="86" t="s">
        <v>732</v>
      </c>
      <c r="AA46" s="86" t="s">
        <v>37</v>
      </c>
      <c r="AB46" s="86" t="s">
        <v>534</v>
      </c>
      <c r="AC46" s="86" t="s">
        <v>385</v>
      </c>
      <c r="AD46" s="86" t="s">
        <v>494</v>
      </c>
      <c r="AE46" s="86" t="s">
        <v>453</v>
      </c>
      <c r="AF46" s="86" t="s">
        <v>385</v>
      </c>
      <c r="AG46" s="86" t="s">
        <v>385</v>
      </c>
      <c r="AH46" s="86" t="s">
        <v>595</v>
      </c>
      <c r="AI46" s="86" t="s">
        <v>439</v>
      </c>
      <c r="AJ46" s="86" t="s">
        <v>733</v>
      </c>
      <c r="AK46" s="86" t="s">
        <v>708</v>
      </c>
      <c r="AL46" s="86" t="s">
        <v>718</v>
      </c>
    </row>
    <row r="47" spans="4:38" ht="12.75">
      <c r="D47" s="24"/>
      <c r="E47" s="24"/>
      <c r="F47" s="85">
        <f>_xlfn.XLOOKUP(Table35[[#This Row],[Technology/Measure]],Table3[Technology/Measure],Table3[Index],"boo")</f>
        <v>57</v>
      </c>
      <c r="G47" s="85">
        <v>38</v>
      </c>
      <c r="H47" s="85" t="s">
        <v>123</v>
      </c>
      <c r="I47" s="86" t="s">
        <v>231</v>
      </c>
      <c r="J47" s="86" t="s">
        <v>120</v>
      </c>
      <c r="K47" s="86" t="s">
        <v>734</v>
      </c>
      <c r="L47" s="86" t="s">
        <v>735</v>
      </c>
      <c r="M47" s="86" t="s">
        <v>736</v>
      </c>
      <c r="N47" s="86" t="s">
        <v>459</v>
      </c>
      <c r="O47" s="86" t="s">
        <v>737</v>
      </c>
      <c r="P47" s="86" t="s">
        <v>472</v>
      </c>
      <c r="Q47" s="86" t="s">
        <v>738</v>
      </c>
      <c r="R47" s="86" t="s">
        <v>463</v>
      </c>
      <c r="S47" s="86" t="s">
        <v>464</v>
      </c>
      <c r="T47" s="86" t="s">
        <v>465</v>
      </c>
      <c r="U47" s="86" t="s">
        <v>385</v>
      </c>
      <c r="V47" s="86" t="s">
        <v>385</v>
      </c>
      <c r="W47" s="86" t="s">
        <v>491</v>
      </c>
      <c r="X47" s="86" t="s">
        <v>492</v>
      </c>
      <c r="Y47" s="86" t="s">
        <v>468</v>
      </c>
      <c r="Z47" s="86" t="s">
        <v>469</v>
      </c>
      <c r="AA47" s="86" t="s">
        <v>35</v>
      </c>
      <c r="AB47" s="86" t="s">
        <v>470</v>
      </c>
      <c r="AC47" s="86" t="s">
        <v>439</v>
      </c>
      <c r="AD47" s="86" t="s">
        <v>494</v>
      </c>
      <c r="AE47" s="86" t="s">
        <v>453</v>
      </c>
      <c r="AF47" s="86" t="s">
        <v>391</v>
      </c>
      <c r="AG47" s="86" t="s">
        <v>472</v>
      </c>
      <c r="AH47" s="86" t="s">
        <v>473</v>
      </c>
      <c r="AI47" s="86" t="s">
        <v>439</v>
      </c>
      <c r="AJ47" s="86" t="s">
        <v>739</v>
      </c>
      <c r="AK47" s="86" t="s">
        <v>740</v>
      </c>
      <c r="AL47" s="86" t="s">
        <v>702</v>
      </c>
    </row>
    <row r="48" spans="4:38" ht="12.75">
      <c r="D48" s="24"/>
      <c r="E48" s="24"/>
      <c r="F48" s="85">
        <f>_xlfn.XLOOKUP(Table35[[#This Row],[Technology/Measure]],Table3[Technology/Measure],Table3[Index],"boo")</f>
        <v>60</v>
      </c>
      <c r="G48" s="85">
        <v>39</v>
      </c>
      <c r="H48" s="85" t="s">
        <v>124</v>
      </c>
      <c r="I48" s="86" t="s">
        <v>231</v>
      </c>
      <c r="J48" s="86" t="s">
        <v>120</v>
      </c>
      <c r="K48" s="86" t="s">
        <v>734</v>
      </c>
      <c r="L48" s="86" t="s">
        <v>735</v>
      </c>
      <c r="M48" s="86" t="s">
        <v>736</v>
      </c>
      <c r="N48" s="86" t="s">
        <v>459</v>
      </c>
      <c r="O48" s="86" t="s">
        <v>737</v>
      </c>
      <c r="P48" s="86" t="s">
        <v>472</v>
      </c>
      <c r="Q48" s="86" t="s">
        <v>738</v>
      </c>
      <c r="R48" s="86" t="s">
        <v>463</v>
      </c>
      <c r="S48" s="86" t="s">
        <v>477</v>
      </c>
      <c r="T48" s="86" t="s">
        <v>465</v>
      </c>
      <c r="U48" s="86" t="s">
        <v>385</v>
      </c>
      <c r="V48" s="86" t="s">
        <v>385</v>
      </c>
      <c r="W48" s="86" t="s">
        <v>478</v>
      </c>
      <c r="X48" s="86" t="s">
        <v>741</v>
      </c>
      <c r="Y48" s="86" t="s">
        <v>480</v>
      </c>
      <c r="Z48" s="86" t="s">
        <v>481</v>
      </c>
      <c r="AA48" s="86" t="s">
        <v>35</v>
      </c>
      <c r="AB48" s="86" t="s">
        <v>482</v>
      </c>
      <c r="AC48" s="86" t="s">
        <v>439</v>
      </c>
      <c r="AD48" s="86" t="s">
        <v>483</v>
      </c>
      <c r="AE48" s="86" t="s">
        <v>484</v>
      </c>
      <c r="AF48" s="86" t="s">
        <v>391</v>
      </c>
      <c r="AG48" s="86" t="s">
        <v>472</v>
      </c>
      <c r="AH48" s="86" t="s">
        <v>473</v>
      </c>
      <c r="AI48" s="86" t="s">
        <v>439</v>
      </c>
      <c r="AJ48" s="86" t="s">
        <v>485</v>
      </c>
      <c r="AK48" s="86" t="s">
        <v>385</v>
      </c>
      <c r="AL48" s="86" t="s">
        <v>702</v>
      </c>
    </row>
    <row r="49" spans="4:38" ht="12.75">
      <c r="D49" s="24"/>
      <c r="E49" s="24"/>
      <c r="F49" s="85">
        <f>_xlfn.XLOOKUP(Table35[[#This Row],[Technology/Measure]],Table3[Technology/Measure],Table3[Index],"boo")</f>
        <v>59</v>
      </c>
      <c r="G49" s="85">
        <v>40</v>
      </c>
      <c r="H49" s="85" t="s">
        <v>122</v>
      </c>
      <c r="I49" s="86" t="s">
        <v>231</v>
      </c>
      <c r="J49" s="86" t="s">
        <v>120</v>
      </c>
      <c r="K49" s="86" t="s">
        <v>742</v>
      </c>
      <c r="L49" s="86" t="s">
        <v>527</v>
      </c>
      <c r="M49" s="86" t="s">
        <v>743</v>
      </c>
      <c r="N49" s="86" t="s">
        <v>529</v>
      </c>
      <c r="O49" s="86" t="s">
        <v>737</v>
      </c>
      <c r="P49" s="86" t="s">
        <v>472</v>
      </c>
      <c r="Q49" s="86" t="s">
        <v>738</v>
      </c>
      <c r="R49" s="86" t="s">
        <v>463</v>
      </c>
      <c r="S49" s="86" t="s">
        <v>531</v>
      </c>
      <c r="T49" s="86" t="s">
        <v>532</v>
      </c>
      <c r="U49" s="86" t="s">
        <v>385</v>
      </c>
      <c r="V49" s="86" t="s">
        <v>385</v>
      </c>
      <c r="W49" s="86" t="s">
        <v>491</v>
      </c>
      <c r="X49" s="86" t="s">
        <v>492</v>
      </c>
      <c r="Y49" s="86" t="s">
        <v>503</v>
      </c>
      <c r="Z49" s="86" t="s">
        <v>744</v>
      </c>
      <c r="AA49" s="86" t="s">
        <v>35</v>
      </c>
      <c r="AB49" s="86" t="s">
        <v>534</v>
      </c>
      <c r="AC49" s="86" t="s">
        <v>385</v>
      </c>
      <c r="AD49" s="86" t="s">
        <v>494</v>
      </c>
      <c r="AE49" s="86" t="s">
        <v>453</v>
      </c>
      <c r="AF49" s="86" t="s">
        <v>391</v>
      </c>
      <c r="AG49" s="86" t="s">
        <v>472</v>
      </c>
      <c r="AH49" s="86" t="s">
        <v>535</v>
      </c>
      <c r="AI49" s="86" t="s">
        <v>439</v>
      </c>
      <c r="AJ49" s="86" t="s">
        <v>485</v>
      </c>
      <c r="AK49" s="86" t="s">
        <v>536</v>
      </c>
      <c r="AL49" s="86" t="s">
        <v>702</v>
      </c>
    </row>
    <row r="50" spans="4:38" ht="12.75">
      <c r="D50" s="24"/>
      <c r="E50" s="24"/>
      <c r="F50" s="85">
        <f>_xlfn.XLOOKUP(Table35[[#This Row],[Technology/Measure]],Table3[Technology/Measure],Table3[Index],"boo")</f>
        <v>81</v>
      </c>
      <c r="G50" s="85">
        <v>41</v>
      </c>
      <c r="H50" s="85" t="s">
        <v>96</v>
      </c>
      <c r="I50" s="86" t="s">
        <v>231</v>
      </c>
      <c r="J50" s="86" t="s">
        <v>92</v>
      </c>
      <c r="K50" s="86" t="s">
        <v>745</v>
      </c>
      <c r="L50" s="86" t="s">
        <v>746</v>
      </c>
      <c r="M50" s="86" t="s">
        <v>539</v>
      </c>
      <c r="N50" s="86" t="s">
        <v>430</v>
      </c>
      <c r="O50" s="86" t="s">
        <v>747</v>
      </c>
      <c r="P50" s="86" t="s">
        <v>666</v>
      </c>
      <c r="Q50" s="86" t="s">
        <v>748</v>
      </c>
      <c r="R50" s="86" t="s">
        <v>542</v>
      </c>
      <c r="S50" s="86" t="s">
        <v>749</v>
      </c>
      <c r="T50" s="86" t="s">
        <v>465</v>
      </c>
      <c r="U50" s="86" t="s">
        <v>385</v>
      </c>
      <c r="V50" s="86" t="s">
        <v>385</v>
      </c>
      <c r="W50" s="86" t="s">
        <v>750</v>
      </c>
      <c r="X50" s="86" t="s">
        <v>385</v>
      </c>
      <c r="Y50" s="86" t="s">
        <v>385</v>
      </c>
      <c r="Z50" s="86" t="s">
        <v>385</v>
      </c>
      <c r="AA50" s="86" t="s">
        <v>37</v>
      </c>
      <c r="AB50" s="86" t="s">
        <v>751</v>
      </c>
      <c r="AC50" s="86" t="s">
        <v>439</v>
      </c>
      <c r="AD50" s="86" t="s">
        <v>494</v>
      </c>
      <c r="AE50" s="86" t="s">
        <v>453</v>
      </c>
      <c r="AF50" s="86" t="s">
        <v>385</v>
      </c>
      <c r="AG50" s="86" t="s">
        <v>385</v>
      </c>
      <c r="AH50" s="86" t="s">
        <v>752</v>
      </c>
      <c r="AI50" s="86" t="s">
        <v>439</v>
      </c>
      <c r="AJ50" s="86" t="s">
        <v>753</v>
      </c>
      <c r="AK50" s="86" t="s">
        <v>708</v>
      </c>
      <c r="AL50" s="86" t="s">
        <v>718</v>
      </c>
    </row>
    <row r="51" spans="4:38" ht="12.75">
      <c r="D51" s="24"/>
      <c r="E51" s="24"/>
      <c r="F51" s="85">
        <f>_xlfn.XLOOKUP(Table35[[#This Row],[Technology/Measure]],Table3[Technology/Measure],Table3[Index],"boo")</f>
        <v>68</v>
      </c>
      <c r="G51" s="85">
        <v>42</v>
      </c>
      <c r="H51" s="85" t="s">
        <v>102</v>
      </c>
      <c r="I51" s="86" t="s">
        <v>231</v>
      </c>
      <c r="J51" s="86" t="s">
        <v>97</v>
      </c>
      <c r="K51" s="86" t="s">
        <v>754</v>
      </c>
      <c r="L51" s="86" t="s">
        <v>755</v>
      </c>
      <c r="M51" s="86" t="s">
        <v>756</v>
      </c>
      <c r="N51" s="86" t="s">
        <v>757</v>
      </c>
      <c r="O51" s="86" t="s">
        <v>758</v>
      </c>
      <c r="P51" s="86" t="s">
        <v>759</v>
      </c>
      <c r="Q51" s="86" t="s">
        <v>760</v>
      </c>
      <c r="R51" s="86" t="s">
        <v>759</v>
      </c>
      <c r="S51" s="86" t="s">
        <v>761</v>
      </c>
      <c r="T51" s="86" t="s">
        <v>762</v>
      </c>
      <c r="U51" s="86" t="s">
        <v>385</v>
      </c>
      <c r="V51" s="86" t="s">
        <v>385</v>
      </c>
      <c r="W51" s="86" t="s">
        <v>763</v>
      </c>
      <c r="X51" s="86" t="s">
        <v>385</v>
      </c>
      <c r="Y51" s="86" t="s">
        <v>385</v>
      </c>
      <c r="Z51" s="86" t="s">
        <v>732</v>
      </c>
      <c r="AA51" s="86" t="s">
        <v>35</v>
      </c>
      <c r="AB51" s="86" t="s">
        <v>764</v>
      </c>
      <c r="AC51" s="86" t="s">
        <v>385</v>
      </c>
      <c r="AD51" s="86" t="s">
        <v>494</v>
      </c>
      <c r="AE51" s="86" t="s">
        <v>453</v>
      </c>
      <c r="AF51" s="86" t="s">
        <v>391</v>
      </c>
      <c r="AG51" s="86" t="s">
        <v>765</v>
      </c>
      <c r="AH51" s="86" t="s">
        <v>766</v>
      </c>
      <c r="AI51" s="86" t="s">
        <v>767</v>
      </c>
      <c r="AJ51" s="86" t="s">
        <v>768</v>
      </c>
      <c r="AK51" s="86" t="s">
        <v>708</v>
      </c>
      <c r="AL51" s="86" t="s">
        <v>718</v>
      </c>
    </row>
    <row r="52" spans="4:38" ht="12.75">
      <c r="D52" s="24"/>
      <c r="E52" s="24"/>
      <c r="F52" s="85">
        <f>_xlfn.XLOOKUP(Table35[[#This Row],[Technology/Measure]],Table3[Technology/Measure],Table3[Index],"boo")</f>
        <v>71</v>
      </c>
      <c r="G52" s="85">
        <v>43</v>
      </c>
      <c r="H52" s="85" t="s">
        <v>106</v>
      </c>
      <c r="I52" s="86" t="s">
        <v>231</v>
      </c>
      <c r="J52" s="86" t="s">
        <v>105</v>
      </c>
      <c r="K52" s="86" t="s">
        <v>769</v>
      </c>
      <c r="L52" s="86" t="s">
        <v>646</v>
      </c>
      <c r="M52" s="86" t="s">
        <v>539</v>
      </c>
      <c r="N52" s="86" t="s">
        <v>430</v>
      </c>
      <c r="O52" s="86" t="s">
        <v>770</v>
      </c>
      <c r="P52" s="86" t="s">
        <v>648</v>
      </c>
      <c r="Q52" s="86" t="s">
        <v>385</v>
      </c>
      <c r="R52" s="86" t="s">
        <v>385</v>
      </c>
      <c r="S52" s="86" t="s">
        <v>383</v>
      </c>
      <c r="T52" s="86" t="s">
        <v>384</v>
      </c>
      <c r="U52" s="86" t="s">
        <v>414</v>
      </c>
      <c r="V52" s="86" t="s">
        <v>449</v>
      </c>
      <c r="W52" s="86" t="s">
        <v>415</v>
      </c>
      <c r="X52" s="86" t="s">
        <v>416</v>
      </c>
      <c r="Y52" s="86" t="s">
        <v>417</v>
      </c>
      <c r="Z52" s="86" t="s">
        <v>418</v>
      </c>
      <c r="AA52" s="86" t="s">
        <v>35</v>
      </c>
      <c r="AB52" s="86" t="s">
        <v>649</v>
      </c>
      <c r="AC52" s="86" t="s">
        <v>451</v>
      </c>
      <c r="AD52" s="86" t="s">
        <v>421</v>
      </c>
      <c r="AE52" s="86" t="s">
        <v>389</v>
      </c>
      <c r="AF52" s="86" t="s">
        <v>391</v>
      </c>
      <c r="AG52" s="86" t="s">
        <v>422</v>
      </c>
      <c r="AH52" s="86" t="s">
        <v>650</v>
      </c>
      <c r="AI52" s="86" t="s">
        <v>651</v>
      </c>
      <c r="AJ52" s="86" t="s">
        <v>771</v>
      </c>
      <c r="AK52" s="86" t="s">
        <v>451</v>
      </c>
      <c r="AL52" s="86" t="s">
        <v>718</v>
      </c>
    </row>
    <row r="53" spans="4:38" ht="12.75">
      <c r="D53" s="24"/>
      <c r="E53" s="24"/>
      <c r="F53" s="85">
        <f>_xlfn.XLOOKUP(Table35[[#This Row],[Technology/Measure]],Table3[Technology/Measure],Table3[Index],"boo")</f>
        <v>73</v>
      </c>
      <c r="G53" s="85">
        <v>44</v>
      </c>
      <c r="H53" s="85" t="s">
        <v>109</v>
      </c>
      <c r="I53" s="86" t="s">
        <v>231</v>
      </c>
      <c r="J53" s="86" t="s">
        <v>107</v>
      </c>
      <c r="K53" s="86" t="s">
        <v>772</v>
      </c>
      <c r="L53" s="86" t="s">
        <v>704</v>
      </c>
      <c r="M53" s="86" t="s">
        <v>554</v>
      </c>
      <c r="N53" s="86" t="s">
        <v>430</v>
      </c>
      <c r="O53" s="86" t="s">
        <v>773</v>
      </c>
      <c r="P53" s="86" t="s">
        <v>569</v>
      </c>
      <c r="Q53" s="86" t="s">
        <v>569</v>
      </c>
      <c r="R53" s="86" t="s">
        <v>542</v>
      </c>
      <c r="S53" s="86" t="s">
        <v>774</v>
      </c>
      <c r="T53" s="86" t="s">
        <v>465</v>
      </c>
      <c r="U53" s="86" t="s">
        <v>385</v>
      </c>
      <c r="V53" s="86" t="s">
        <v>385</v>
      </c>
      <c r="W53" s="86" t="s">
        <v>775</v>
      </c>
      <c r="X53" s="86" t="s">
        <v>657</v>
      </c>
      <c r="Y53" s="86" t="s">
        <v>670</v>
      </c>
      <c r="Z53" s="86" t="s">
        <v>671</v>
      </c>
      <c r="AA53" s="86" t="s">
        <v>35</v>
      </c>
      <c r="AB53" s="86" t="s">
        <v>659</v>
      </c>
      <c r="AC53" s="86" t="s">
        <v>439</v>
      </c>
      <c r="AD53" s="86" t="s">
        <v>661</v>
      </c>
      <c r="AE53" s="86" t="s">
        <v>453</v>
      </c>
      <c r="AF53" s="86" t="s">
        <v>391</v>
      </c>
      <c r="AG53" s="86" t="s">
        <v>392</v>
      </c>
      <c r="AH53" s="86" t="s">
        <v>662</v>
      </c>
      <c r="AI53" s="86" t="s">
        <v>439</v>
      </c>
      <c r="AJ53" s="86" t="s">
        <v>776</v>
      </c>
      <c r="AK53" s="86" t="s">
        <v>708</v>
      </c>
      <c r="AL53" s="86" t="s">
        <v>718</v>
      </c>
    </row>
    <row r="54" spans="4:38" ht="12.75">
      <c r="D54" s="24"/>
      <c r="E54" s="24"/>
      <c r="F54" s="85">
        <f>_xlfn.XLOOKUP(Table35[[#This Row],[Technology/Measure]],Table3[Technology/Measure],Table3[Index],"boo")</f>
        <v>74</v>
      </c>
      <c r="G54" s="85">
        <v>45</v>
      </c>
      <c r="H54" s="85" t="s">
        <v>108</v>
      </c>
      <c r="I54" s="86" t="s">
        <v>231</v>
      </c>
      <c r="J54" s="86" t="s">
        <v>107</v>
      </c>
      <c r="K54" s="86" t="s">
        <v>777</v>
      </c>
      <c r="L54" s="86" t="s">
        <v>778</v>
      </c>
      <c r="M54" s="86" t="s">
        <v>539</v>
      </c>
      <c r="N54" s="86" t="s">
        <v>430</v>
      </c>
      <c r="O54" s="86" t="s">
        <v>779</v>
      </c>
      <c r="P54" s="86" t="s">
        <v>569</v>
      </c>
      <c r="Q54" s="86" t="s">
        <v>569</v>
      </c>
      <c r="R54" s="86" t="s">
        <v>542</v>
      </c>
      <c r="S54" s="86" t="s">
        <v>780</v>
      </c>
      <c r="T54" s="86" t="s">
        <v>465</v>
      </c>
      <c r="U54" s="86" t="s">
        <v>414</v>
      </c>
      <c r="V54" s="86" t="s">
        <v>413</v>
      </c>
      <c r="W54" s="86" t="s">
        <v>775</v>
      </c>
      <c r="X54" s="86" t="s">
        <v>657</v>
      </c>
      <c r="Y54" s="86" t="s">
        <v>670</v>
      </c>
      <c r="Z54" s="86" t="s">
        <v>671</v>
      </c>
      <c r="AA54" s="86" t="s">
        <v>35</v>
      </c>
      <c r="AB54" s="86" t="s">
        <v>659</v>
      </c>
      <c r="AC54" s="86" t="s">
        <v>781</v>
      </c>
      <c r="AD54" s="86" t="s">
        <v>661</v>
      </c>
      <c r="AE54" s="86" t="s">
        <v>453</v>
      </c>
      <c r="AF54" s="86" t="s">
        <v>391</v>
      </c>
      <c r="AG54" s="86" t="s">
        <v>392</v>
      </c>
      <c r="AH54" s="86" t="s">
        <v>662</v>
      </c>
      <c r="AI54" s="86" t="s">
        <v>439</v>
      </c>
      <c r="AJ54" s="86" t="s">
        <v>782</v>
      </c>
      <c r="AK54" s="86" t="s">
        <v>708</v>
      </c>
      <c r="AL54" s="86" t="s">
        <v>718</v>
      </c>
    </row>
    <row r="55" spans="4:38" ht="12.75">
      <c r="D55" s="24"/>
      <c r="E55" s="24"/>
      <c r="F55" s="85">
        <f>_xlfn.XLOOKUP(Table35[[#This Row],[Technology/Measure]],Table3[Technology/Measure],Table3[Index],"boo")</f>
        <v>72</v>
      </c>
      <c r="G55" s="85">
        <v>46</v>
      </c>
      <c r="H55" s="85" t="s">
        <v>110</v>
      </c>
      <c r="I55" s="86" t="s">
        <v>231</v>
      </c>
      <c r="J55" s="86" t="s">
        <v>107</v>
      </c>
      <c r="K55" s="86" t="s">
        <v>783</v>
      </c>
      <c r="L55" s="86" t="s">
        <v>784</v>
      </c>
      <c r="M55" s="86" t="s">
        <v>539</v>
      </c>
      <c r="N55" s="86" t="s">
        <v>430</v>
      </c>
      <c r="O55" s="86" t="s">
        <v>785</v>
      </c>
      <c r="P55" s="87" t="s">
        <v>786</v>
      </c>
      <c r="Q55" s="87" t="s">
        <v>786</v>
      </c>
      <c r="R55" s="86" t="s">
        <v>542</v>
      </c>
      <c r="S55" s="86" t="s">
        <v>787</v>
      </c>
      <c r="T55" s="86" t="s">
        <v>465</v>
      </c>
      <c r="U55" s="86" t="s">
        <v>385</v>
      </c>
      <c r="V55" s="86" t="s">
        <v>385</v>
      </c>
      <c r="W55" s="86" t="s">
        <v>788</v>
      </c>
      <c r="X55" s="86" t="s">
        <v>657</v>
      </c>
      <c r="Y55" s="86" t="s">
        <v>670</v>
      </c>
      <c r="Z55" s="86" t="s">
        <v>789</v>
      </c>
      <c r="AA55" s="86" t="s">
        <v>35</v>
      </c>
      <c r="AB55" s="86" t="s">
        <v>659</v>
      </c>
      <c r="AC55" s="86" t="s">
        <v>413</v>
      </c>
      <c r="AD55" s="86" t="s">
        <v>661</v>
      </c>
      <c r="AE55" s="86" t="s">
        <v>453</v>
      </c>
      <c r="AF55" s="86" t="s">
        <v>391</v>
      </c>
      <c r="AG55" s="86" t="s">
        <v>392</v>
      </c>
      <c r="AH55" s="86" t="s">
        <v>662</v>
      </c>
      <c r="AI55" s="86" t="s">
        <v>439</v>
      </c>
      <c r="AJ55" s="86" t="s">
        <v>790</v>
      </c>
      <c r="AK55" s="86" t="s">
        <v>708</v>
      </c>
      <c r="AL55" s="86" t="s">
        <v>718</v>
      </c>
    </row>
    <row r="56" spans="4:38" ht="12.75">
      <c r="D56" s="24"/>
      <c r="E56" s="24"/>
      <c r="F56" s="85">
        <f>_xlfn.XLOOKUP(Table35[[#This Row],[Technology/Measure]],Table3[Technology/Measure],Table3[Index],"boo")</f>
        <v>76</v>
      </c>
      <c r="G56" s="85">
        <v>47</v>
      </c>
      <c r="H56" s="85" t="s">
        <v>113</v>
      </c>
      <c r="I56" s="86" t="s">
        <v>231</v>
      </c>
      <c r="J56" s="86" t="s">
        <v>111</v>
      </c>
      <c r="K56" s="86" t="s">
        <v>791</v>
      </c>
      <c r="L56" s="86" t="s">
        <v>792</v>
      </c>
      <c r="M56" s="86" t="s">
        <v>539</v>
      </c>
      <c r="N56" s="86" t="s">
        <v>430</v>
      </c>
      <c r="O56" s="86" t="s">
        <v>793</v>
      </c>
      <c r="P56" s="86" t="s">
        <v>666</v>
      </c>
      <c r="Q56" s="86" t="s">
        <v>794</v>
      </c>
      <c r="R56" s="86" t="s">
        <v>542</v>
      </c>
      <c r="S56" s="86" t="s">
        <v>795</v>
      </c>
      <c r="T56" s="86" t="s">
        <v>465</v>
      </c>
      <c r="U56" s="86" t="s">
        <v>385</v>
      </c>
      <c r="V56" s="86" t="s">
        <v>385</v>
      </c>
      <c r="W56" s="86" t="s">
        <v>545</v>
      </c>
      <c r="X56" s="86" t="s">
        <v>689</v>
      </c>
      <c r="Y56" s="86" t="s">
        <v>690</v>
      </c>
      <c r="Z56" s="86" t="s">
        <v>679</v>
      </c>
      <c r="AA56" s="86" t="s">
        <v>35</v>
      </c>
      <c r="AB56" s="86" t="s">
        <v>691</v>
      </c>
      <c r="AC56" s="86" t="s">
        <v>585</v>
      </c>
      <c r="AD56" s="86" t="s">
        <v>494</v>
      </c>
      <c r="AE56" s="86" t="s">
        <v>453</v>
      </c>
      <c r="AF56" s="86" t="s">
        <v>385</v>
      </c>
      <c r="AG56" s="86" t="s">
        <v>385</v>
      </c>
      <c r="AH56" s="86" t="s">
        <v>796</v>
      </c>
      <c r="AI56" s="86" t="s">
        <v>439</v>
      </c>
      <c r="AJ56" s="86" t="s">
        <v>797</v>
      </c>
      <c r="AK56" s="86" t="s">
        <v>798</v>
      </c>
      <c r="AL56" s="86" t="s">
        <v>718</v>
      </c>
    </row>
    <row r="57" spans="4:38" ht="12.75">
      <c r="D57" s="24"/>
      <c r="E57" s="24"/>
      <c r="F57" s="85">
        <f>_xlfn.XLOOKUP(Table35[[#This Row],[Technology/Measure]],Table3[Technology/Measure],Table3[Index],"boo")</f>
        <v>77</v>
      </c>
      <c r="G57" s="85">
        <v>48</v>
      </c>
      <c r="H57" s="85" t="s">
        <v>114</v>
      </c>
      <c r="I57" s="86" t="s">
        <v>231</v>
      </c>
      <c r="J57" s="86" t="s">
        <v>111</v>
      </c>
      <c r="K57" s="86" t="s">
        <v>799</v>
      </c>
      <c r="L57" s="86" t="s">
        <v>800</v>
      </c>
      <c r="M57" s="86" t="s">
        <v>539</v>
      </c>
      <c r="N57" s="86" t="s">
        <v>430</v>
      </c>
      <c r="O57" s="86" t="s">
        <v>801</v>
      </c>
      <c r="P57" s="86" t="s">
        <v>666</v>
      </c>
      <c r="Q57" s="86" t="s">
        <v>802</v>
      </c>
      <c r="R57" s="86" t="s">
        <v>542</v>
      </c>
      <c r="S57" s="86" t="s">
        <v>803</v>
      </c>
      <c r="T57" s="86" t="s">
        <v>465</v>
      </c>
      <c r="U57" s="86" t="s">
        <v>385</v>
      </c>
      <c r="V57" s="86" t="s">
        <v>385</v>
      </c>
      <c r="W57" s="86" t="s">
        <v>545</v>
      </c>
      <c r="X57" s="86" t="s">
        <v>385</v>
      </c>
      <c r="Y57" s="86" t="s">
        <v>385</v>
      </c>
      <c r="Z57" s="86" t="s">
        <v>679</v>
      </c>
      <c r="AA57" s="86" t="s">
        <v>35</v>
      </c>
      <c r="AB57" s="86" t="s">
        <v>691</v>
      </c>
      <c r="AC57" s="86" t="s">
        <v>585</v>
      </c>
      <c r="AD57" s="86" t="s">
        <v>494</v>
      </c>
      <c r="AE57" s="86" t="s">
        <v>453</v>
      </c>
      <c r="AF57" s="86" t="s">
        <v>385</v>
      </c>
      <c r="AG57" s="86" t="s">
        <v>385</v>
      </c>
      <c r="AH57" s="86" t="s">
        <v>796</v>
      </c>
      <c r="AI57" s="86" t="s">
        <v>439</v>
      </c>
      <c r="AJ57" s="86" t="s">
        <v>804</v>
      </c>
      <c r="AK57" s="86" t="s">
        <v>805</v>
      </c>
      <c r="AL57" s="86" t="s">
        <v>718</v>
      </c>
    </row>
    <row r="58" spans="4:38" ht="12.75">
      <c r="D58" s="24"/>
      <c r="E58" s="24"/>
      <c r="F58" s="85">
        <f>_xlfn.XLOOKUP(Table35[[#This Row],[Technology/Measure]],Table3[Technology/Measure],Table3[Index],"boo")</f>
        <v>78</v>
      </c>
      <c r="G58" s="85">
        <v>49</v>
      </c>
      <c r="H58" s="85" t="s">
        <v>115</v>
      </c>
      <c r="I58" s="86" t="s">
        <v>231</v>
      </c>
      <c r="J58" s="86" t="s">
        <v>111</v>
      </c>
      <c r="K58" s="86" t="s">
        <v>806</v>
      </c>
      <c r="L58" s="86" t="s">
        <v>807</v>
      </c>
      <c r="M58" s="86" t="s">
        <v>539</v>
      </c>
      <c r="N58" s="86" t="s">
        <v>430</v>
      </c>
      <c r="O58" s="86" t="s">
        <v>793</v>
      </c>
      <c r="P58" s="86" t="s">
        <v>666</v>
      </c>
      <c r="Q58" s="86" t="s">
        <v>794</v>
      </c>
      <c r="R58" s="86" t="s">
        <v>542</v>
      </c>
      <c r="S58" s="86" t="s">
        <v>808</v>
      </c>
      <c r="T58" s="86" t="s">
        <v>465</v>
      </c>
      <c r="U58" s="86" t="s">
        <v>385</v>
      </c>
      <c r="V58" s="86" t="s">
        <v>385</v>
      </c>
      <c r="W58" s="86" t="s">
        <v>545</v>
      </c>
      <c r="X58" s="86" t="s">
        <v>689</v>
      </c>
      <c r="Y58" s="86" t="s">
        <v>690</v>
      </c>
      <c r="Z58" s="86" t="s">
        <v>679</v>
      </c>
      <c r="AA58" s="86" t="s">
        <v>35</v>
      </c>
      <c r="AB58" s="86" t="s">
        <v>809</v>
      </c>
      <c r="AC58" s="86" t="s">
        <v>585</v>
      </c>
      <c r="AD58" s="86" t="s">
        <v>494</v>
      </c>
      <c r="AE58" s="86" t="s">
        <v>453</v>
      </c>
      <c r="AF58" s="86" t="s">
        <v>385</v>
      </c>
      <c r="AG58" s="86" t="s">
        <v>385</v>
      </c>
      <c r="AH58" s="86" t="s">
        <v>692</v>
      </c>
      <c r="AI58" s="86" t="s">
        <v>439</v>
      </c>
      <c r="AJ58" s="86" t="s">
        <v>810</v>
      </c>
      <c r="AK58" s="86" t="s">
        <v>811</v>
      </c>
      <c r="AL58" s="86" t="s">
        <v>718</v>
      </c>
    </row>
    <row r="59" spans="4:38" ht="12.75">
      <c r="D59" s="24"/>
      <c r="E59" s="24"/>
      <c r="F59" s="85">
        <f>_xlfn.XLOOKUP(Table35[[#This Row],[Technology/Measure]],Table3[Technology/Measure],Table3[Index],"boo")</f>
        <v>79</v>
      </c>
      <c r="G59" s="85">
        <v>50</v>
      </c>
      <c r="H59" s="85" t="s">
        <v>116</v>
      </c>
      <c r="I59" s="86" t="s">
        <v>231</v>
      </c>
      <c r="J59" s="86" t="s">
        <v>111</v>
      </c>
      <c r="K59" s="86" t="s">
        <v>812</v>
      </c>
      <c r="L59" s="86" t="s">
        <v>813</v>
      </c>
      <c r="M59" s="86" t="s">
        <v>814</v>
      </c>
      <c r="N59" s="86" t="s">
        <v>529</v>
      </c>
      <c r="O59" s="86" t="s">
        <v>815</v>
      </c>
      <c r="P59" s="86" t="s">
        <v>542</v>
      </c>
      <c r="Q59" s="86" t="s">
        <v>816</v>
      </c>
      <c r="R59" s="86" t="s">
        <v>542</v>
      </c>
      <c r="S59" s="86" t="s">
        <v>817</v>
      </c>
      <c r="T59" s="86" t="s">
        <v>465</v>
      </c>
      <c r="U59" s="86" t="s">
        <v>385</v>
      </c>
      <c r="V59" s="86" t="s">
        <v>385</v>
      </c>
      <c r="W59" s="86" t="s">
        <v>545</v>
      </c>
      <c r="X59" s="86" t="s">
        <v>385</v>
      </c>
      <c r="Y59" s="86" t="s">
        <v>385</v>
      </c>
      <c r="Z59" s="86" t="s">
        <v>679</v>
      </c>
      <c r="AA59" s="86" t="s">
        <v>35</v>
      </c>
      <c r="AB59" s="86" t="s">
        <v>809</v>
      </c>
      <c r="AC59" s="86" t="s">
        <v>585</v>
      </c>
      <c r="AD59" s="86" t="s">
        <v>494</v>
      </c>
      <c r="AE59" s="86" t="s">
        <v>453</v>
      </c>
      <c r="AF59" s="86" t="s">
        <v>385</v>
      </c>
      <c r="AG59" s="86" t="s">
        <v>385</v>
      </c>
      <c r="AH59" s="86" t="s">
        <v>818</v>
      </c>
      <c r="AI59" s="86" t="s">
        <v>439</v>
      </c>
      <c r="AJ59" s="86" t="s">
        <v>819</v>
      </c>
      <c r="AK59" s="86" t="s">
        <v>805</v>
      </c>
      <c r="AL59" s="86" t="s">
        <v>718</v>
      </c>
    </row>
  </sheetData>
  <phoneticPr fontId="17" type="noConversion"/>
  <pageMargins left="0.7" right="0.7" top="0.75" bottom="0.75" header="0.3" footer="0.3"/>
  <pageSetup orientation="portrait" horizontalDpi="300" verticalDpi="3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E17"/>
  <sheetViews>
    <sheetView topLeftCell="A5" workbookViewId="0">
      <selection activeCell="E6" sqref="E6"/>
    </sheetView>
  </sheetViews>
  <sheetFormatPr defaultColWidth="8.85546875" defaultRowHeight="15"/>
  <cols>
    <col min="1" max="1" width="2.5703125" customWidth="1"/>
    <col min="2" max="2" width="2" customWidth="1"/>
    <col min="3" max="4" width="2.5703125" customWidth="1"/>
    <col min="5" max="5" width="50.5703125" customWidth="1"/>
  </cols>
  <sheetData>
    <row r="1" spans="2:5" s="66" customFormat="1" ht="21">
      <c r="B1" s="65" t="s">
        <v>3</v>
      </c>
    </row>
    <row r="2" spans="2:5" s="66" customFormat="1" ht="18.75">
      <c r="B2" s="70" t="str">
        <f>_Cover!B14</f>
        <v>IESO DER Potential Study - Measure List, Pre-Assessment &amp; Approach</v>
      </c>
    </row>
    <row r="3" spans="2:5" s="66" customFormat="1">
      <c r="B3" s="68" t="str">
        <f ca="1">HYPERLINK("#"&amp;CELL("address", _Cover!B15 ), "Go to Cover Sheet")</f>
        <v>Go to Cover Sheet</v>
      </c>
      <c r="C3" s="68"/>
      <c r="D3" s="68"/>
      <c r="E3" s="68"/>
    </row>
    <row r="4" spans="2:5" s="66" customFormat="1">
      <c r="B4" s="69" t="s">
        <v>4</v>
      </c>
    </row>
    <row r="5" spans="2:5" s="66" customFormat="1"/>
    <row r="6" spans="2:5">
      <c r="D6" s="63" t="str">
        <f ca="1">HYPERLINK("#"&amp;CELL("address", Definitions!B3 ), "0.0.01  Definitions")</f>
        <v>0.0.01  Definitions</v>
      </c>
      <c r="E6" s="63"/>
    </row>
    <row r="7" spans="2:5">
      <c r="B7" s="63" t="str">
        <f ca="1">HYPERLINK("#"&amp;CELL("address", Summary_SC!B15 ), "1  Summary")</f>
        <v>1  Summary</v>
      </c>
      <c r="C7" s="63"/>
      <c r="D7" s="63"/>
      <c r="E7" s="63"/>
    </row>
    <row r="8" spans="2:5">
      <c r="D8" s="63" t="str">
        <f ca="1">HYPERLINK("#"&amp;CELL("address", 'Residential BTM Measures'!B3 ), "1.0.01  Residential BTM Measures")</f>
        <v>1.0.01  Residential BTM Measures</v>
      </c>
      <c r="E8" s="63"/>
    </row>
    <row r="9" spans="2:5">
      <c r="D9" s="63" t="str">
        <f ca="1">HYPERLINK("#"&amp;CELL("address", 'Non-Residential BTM Measures'!B3 ), "1.0.02  Non-Residential BTM Measures")</f>
        <v>1.0.02  Non-Residential BTM Measures</v>
      </c>
      <c r="E9" s="63"/>
    </row>
    <row r="10" spans="2:5">
      <c r="D10" s="63" t="str">
        <f ca="1">HYPERLINK("#"&amp;CELL("address", 'FTM Measures'!B3 ), "1.0.03  FTM Measures")</f>
        <v>1.0.03  FTM Measures</v>
      </c>
      <c r="E10" s="63"/>
    </row>
    <row r="11" spans="2:5">
      <c r="D11" s="63" t="str">
        <f ca="1">HYPERLINK("#"&amp;CELL("address", 'Master Measure List'!B3 ), "1.0.04  Master Measure List")</f>
        <v>1.0.04  Master Measure List</v>
      </c>
      <c r="E11" s="63"/>
    </row>
    <row r="12" spans="2:5">
      <c r="B12" s="63" t="str">
        <f ca="1">HYPERLINK("#"&amp;CELL("address", 'Measure Assessment_SC'!B15 ), "2  Measure List &amp; Assessment")</f>
        <v>2  Measure List &amp; Assessment</v>
      </c>
      <c r="C12" s="63"/>
      <c r="D12" s="63"/>
      <c r="E12" s="63"/>
    </row>
    <row r="13" spans="2:5">
      <c r="D13" s="63" t="str">
        <f ca="1">HYPERLINK("#"&amp;CELL("address", 'Measure Assessment'!B3 ), "2.0.01  Measure Assessment")</f>
        <v>2.0.01  Measure Assessment</v>
      </c>
      <c r="E13" s="63"/>
    </row>
    <row r="14" spans="2:5">
      <c r="B14" s="63" t="str">
        <f ca="1">HYPERLINK("#"&amp;CELL("address", Screening_SC!B15 ), "3  Measure Screening")</f>
        <v>3  Measure Screening</v>
      </c>
      <c r="C14" s="63"/>
      <c r="D14" s="63"/>
      <c r="E14" s="63"/>
    </row>
    <row r="15" spans="2:5">
      <c r="D15" s="63" t="str">
        <f ca="1">HYPERLINK("#"&amp;CELL("address", 'Measure Screening'!B3 ), "3.0.01  Measure Screening")</f>
        <v>3.0.01  Measure Screening</v>
      </c>
      <c r="E15" s="63"/>
    </row>
    <row r="16" spans="2:5">
      <c r="B16" s="63" t="str">
        <f ca="1">HYPERLINK("#"&amp;CELL("address", Approach_SC!B15 ), "4  Detailed Approach")</f>
        <v>4  Detailed Approach</v>
      </c>
      <c r="C16" s="63"/>
      <c r="D16" s="63"/>
      <c r="E16" s="63"/>
    </row>
    <row r="17" spans="4:5">
      <c r="D17" s="63" t="str">
        <f ca="1">HYPERLINK("#"&amp;CELL("address", Approach!B3 ), "4.0.01  Detailed Approach")</f>
        <v>4.0.01  Detailed Approach</v>
      </c>
      <c r="E17" s="6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R45"/>
  <sheetViews>
    <sheetView workbookViewId="0">
      <selection activeCell="G28" sqref="G28"/>
    </sheetView>
  </sheetViews>
  <sheetFormatPr defaultRowHeight="15.75"/>
  <cols>
    <col min="1" max="1" width="2.5703125" customWidth="1"/>
    <col min="2" max="2" width="2.5703125" style="4" customWidth="1"/>
    <col min="3" max="3" width="2.5703125" style="5" customWidth="1"/>
    <col min="4" max="4" width="2.5703125" style="3" customWidth="1"/>
    <col min="5" max="5" width="51.42578125" customWidth="1"/>
    <col min="6" max="6" width="66.42578125" bestFit="1" customWidth="1"/>
    <col min="7" max="7" width="111.140625" customWidth="1"/>
    <col min="8" max="8" width="79" customWidth="1"/>
  </cols>
  <sheetData>
    <row r="1" spans="2:8" ht="21">
      <c r="B1" s="6" t="s">
        <v>5</v>
      </c>
    </row>
    <row r="2" spans="2:8" ht="18.75">
      <c r="B2" s="32" t="str">
        <f>_Cover!B14</f>
        <v>IESO DER Potential Study - Measure List, Pre-Assessment &amp; Approach</v>
      </c>
    </row>
    <row r="3" spans="2:8" ht="15">
      <c r="B3" s="64" t="str">
        <f ca="1">HYPERLINK("#"&amp;CELL("address", _Contents!B3 ), "Go to Table of Contents")</f>
        <v>Go to Table of Contents</v>
      </c>
      <c r="C3" s="64"/>
      <c r="D3" s="64"/>
      <c r="E3" s="64"/>
    </row>
    <row r="4" spans="2:8" ht="15">
      <c r="B4"/>
      <c r="C4"/>
      <c r="D4"/>
    </row>
    <row r="6" spans="2:8">
      <c r="E6" s="29" t="s">
        <v>6</v>
      </c>
      <c r="F6" s="29"/>
      <c r="G6" s="29" t="s">
        <v>7</v>
      </c>
      <c r="H6" s="29"/>
    </row>
    <row r="7" spans="2:8">
      <c r="E7" s="13" t="s">
        <v>8</v>
      </c>
      <c r="F7" s="13" t="s">
        <v>9</v>
      </c>
      <c r="G7" t="s">
        <v>10</v>
      </c>
    </row>
    <row r="8" spans="2:8">
      <c r="F8" s="13" t="s">
        <v>11</v>
      </c>
      <c r="G8" t="s">
        <v>12</v>
      </c>
    </row>
    <row r="9" spans="2:8">
      <c r="E9" s="13" t="s">
        <v>13</v>
      </c>
      <c r="F9" s="15" t="s">
        <v>14</v>
      </c>
      <c r="G9" s="10" t="s">
        <v>15</v>
      </c>
    </row>
    <row r="10" spans="2:8">
      <c r="F10" s="15" t="s">
        <v>16</v>
      </c>
      <c r="G10" s="12" t="s">
        <v>17</v>
      </c>
    </row>
    <row r="11" spans="2:8">
      <c r="E11" s="13" t="s">
        <v>18</v>
      </c>
      <c r="F11" s="13" t="s">
        <v>19</v>
      </c>
      <c r="G11" t="s">
        <v>20</v>
      </c>
      <c r="H11" s="62"/>
    </row>
    <row r="12" spans="2:8">
      <c r="F12" s="30" t="s">
        <v>21</v>
      </c>
      <c r="G12" t="s">
        <v>22</v>
      </c>
      <c r="H12" s="62"/>
    </row>
    <row r="13" spans="2:8">
      <c r="F13" s="13" t="s">
        <v>23</v>
      </c>
      <c r="G13" t="s">
        <v>24</v>
      </c>
      <c r="H13" s="62"/>
    </row>
    <row r="14" spans="2:8">
      <c r="F14" s="13" t="s">
        <v>25</v>
      </c>
      <c r="G14" t="s">
        <v>26</v>
      </c>
    </row>
    <row r="15" spans="2:8">
      <c r="E15" s="13" t="s">
        <v>27</v>
      </c>
      <c r="F15" s="13" t="s">
        <v>28</v>
      </c>
      <c r="G15" t="s">
        <v>29</v>
      </c>
    </row>
    <row r="16" spans="2:8">
      <c r="F16" s="13" t="s">
        <v>30</v>
      </c>
      <c r="G16" t="s">
        <v>31</v>
      </c>
    </row>
    <row r="17" spans="5:8">
      <c r="F17" s="13" t="s">
        <v>32</v>
      </c>
      <c r="G17" t="s">
        <v>33</v>
      </c>
    </row>
    <row r="18" spans="5:8">
      <c r="E18" s="13" t="s">
        <v>34</v>
      </c>
      <c r="F18" s="13" t="s">
        <v>35</v>
      </c>
      <c r="G18" t="s">
        <v>36</v>
      </c>
    </row>
    <row r="19" spans="5:8">
      <c r="F19" s="13" t="s">
        <v>37</v>
      </c>
      <c r="G19" t="s">
        <v>38</v>
      </c>
    </row>
    <row r="20" spans="5:8">
      <c r="E20" s="13" t="s">
        <v>39</v>
      </c>
      <c r="F20" s="13" t="s">
        <v>40</v>
      </c>
      <c r="G20" t="s">
        <v>41</v>
      </c>
    </row>
    <row r="21" spans="5:8">
      <c r="F21" s="13" t="s">
        <v>42</v>
      </c>
      <c r="G21" t="s">
        <v>43</v>
      </c>
    </row>
    <row r="22" spans="5:8">
      <c r="F22" s="13" t="s">
        <v>44</v>
      </c>
      <c r="G22" t="s">
        <v>45</v>
      </c>
    </row>
    <row r="24" spans="5:8">
      <c r="E24" s="29" t="s">
        <v>46</v>
      </c>
      <c r="F24" s="29"/>
      <c r="G24" s="29" t="s">
        <v>7</v>
      </c>
      <c r="H24" s="29"/>
    </row>
    <row r="25" spans="5:8">
      <c r="E25" s="13" t="s">
        <v>47</v>
      </c>
      <c r="F25" s="13" t="s">
        <v>48</v>
      </c>
      <c r="G25" t="s">
        <v>49</v>
      </c>
    </row>
    <row r="26" spans="5:8">
      <c r="F26" s="13" t="s">
        <v>50</v>
      </c>
      <c r="G26" t="s">
        <v>51</v>
      </c>
    </row>
    <row r="27" spans="5:8">
      <c r="F27" s="13" t="s">
        <v>52</v>
      </c>
      <c r="G27" t="s">
        <v>53</v>
      </c>
    </row>
    <row r="28" spans="5:8">
      <c r="E28" s="13" t="s">
        <v>54</v>
      </c>
      <c r="F28" s="13" t="s">
        <v>48</v>
      </c>
      <c r="G28" t="s">
        <v>55</v>
      </c>
    </row>
    <row r="29" spans="5:8">
      <c r="F29" s="13" t="s">
        <v>50</v>
      </c>
      <c r="G29" t="s">
        <v>56</v>
      </c>
    </row>
    <row r="30" spans="5:8">
      <c r="F30" s="13" t="s">
        <v>52</v>
      </c>
      <c r="G30" t="s">
        <v>57</v>
      </c>
    </row>
    <row r="31" spans="5:8">
      <c r="E31" s="15" t="s">
        <v>58</v>
      </c>
      <c r="F31" s="13" t="s">
        <v>48</v>
      </c>
      <c r="G31" t="s">
        <v>59</v>
      </c>
    </row>
    <row r="32" spans="5:8">
      <c r="F32" s="13" t="s">
        <v>50</v>
      </c>
      <c r="G32" t="s">
        <v>60</v>
      </c>
    </row>
    <row r="33" spans="5:18">
      <c r="F33" s="13" t="s">
        <v>52</v>
      </c>
      <c r="G33" t="s">
        <v>61</v>
      </c>
      <c r="R33" s="2"/>
    </row>
    <row r="34" spans="5:18">
      <c r="E34" s="15" t="s">
        <v>62</v>
      </c>
      <c r="F34" s="13" t="s">
        <v>48</v>
      </c>
      <c r="G34" t="s">
        <v>63</v>
      </c>
    </row>
    <row r="35" spans="5:18">
      <c r="F35" s="13" t="s">
        <v>50</v>
      </c>
      <c r="G35" t="s">
        <v>64</v>
      </c>
      <c r="R35" s="41"/>
    </row>
    <row r="36" spans="5:18">
      <c r="F36" s="13" t="s">
        <v>52</v>
      </c>
      <c r="G36" t="s">
        <v>65</v>
      </c>
    </row>
    <row r="37" spans="5:18">
      <c r="E37" s="13" t="s">
        <v>66</v>
      </c>
      <c r="F37" s="13" t="s">
        <v>48</v>
      </c>
      <c r="G37" t="s">
        <v>67</v>
      </c>
    </row>
    <row r="38" spans="5:18">
      <c r="F38" s="13" t="s">
        <v>50</v>
      </c>
      <c r="G38" t="s">
        <v>68</v>
      </c>
    </row>
    <row r="39" spans="5:18">
      <c r="F39" s="13" t="s">
        <v>52</v>
      </c>
      <c r="G39" t="s">
        <v>69</v>
      </c>
    </row>
    <row r="40" spans="5:18">
      <c r="E40" s="13" t="s">
        <v>70</v>
      </c>
      <c r="F40" s="13" t="s">
        <v>48</v>
      </c>
      <c r="G40" t="s">
        <v>71</v>
      </c>
    </row>
    <row r="41" spans="5:18">
      <c r="F41" s="13" t="s">
        <v>50</v>
      </c>
      <c r="G41" t="s">
        <v>72</v>
      </c>
    </row>
    <row r="42" spans="5:18">
      <c r="F42" s="13" t="s">
        <v>52</v>
      </c>
      <c r="G42" t="s">
        <v>73</v>
      </c>
    </row>
    <row r="43" spans="5:18">
      <c r="E43" s="13" t="s">
        <v>74</v>
      </c>
      <c r="F43" s="13" t="s">
        <v>48</v>
      </c>
      <c r="G43" t="s">
        <v>75</v>
      </c>
    </row>
    <row r="44" spans="5:18">
      <c r="F44" s="13" t="s">
        <v>50</v>
      </c>
      <c r="G44" t="s">
        <v>76</v>
      </c>
    </row>
    <row r="45" spans="5:18">
      <c r="F45" s="13" t="s">
        <v>52</v>
      </c>
      <c r="G45" t="s">
        <v>77</v>
      </c>
    </row>
  </sheetData>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766"/>
  </sheetPr>
  <dimension ref="B8:E22"/>
  <sheetViews>
    <sheetView topLeftCell="A15" workbookViewId="0">
      <selection activeCell="B15" sqref="B15"/>
    </sheetView>
  </sheetViews>
  <sheetFormatPr defaultColWidth="8.85546875" defaultRowHeight="15"/>
  <cols>
    <col min="1" max="4" width="2.5703125" style="66" customWidth="1"/>
    <col min="5" max="5" width="20.5703125" style="66" customWidth="1"/>
    <col min="6" max="16384" width="8.85546875" style="66"/>
  </cols>
  <sheetData>
    <row r="8" spans="2:5" ht="15.75">
      <c r="B8" s="71" t="s">
        <v>78</v>
      </c>
    </row>
    <row r="9" spans="2:5" ht="21">
      <c r="B9" s="65" t="s">
        <v>79</v>
      </c>
    </row>
    <row r="14" spans="2:5" ht="18.75">
      <c r="B14" s="70" t="str">
        <f>_Cover!B14</f>
        <v>IESO DER Potential Study - Measure List, Pre-Assessment &amp; Approach</v>
      </c>
    </row>
    <row r="15" spans="2:5">
      <c r="B15" s="68" t="str">
        <f ca="1">HYPERLINK("#"&amp;CELL("address", _Contents!B3 ), "Go to Table of Contents")</f>
        <v>Go to Table of Contents</v>
      </c>
      <c r="C15" s="68"/>
      <c r="D15" s="68"/>
      <c r="E15" s="68"/>
    </row>
    <row r="22" spans="2:2">
      <c r="B22" s="69" t="s">
        <v>80</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2"/>
  <sheetViews>
    <sheetView workbookViewId="0">
      <selection activeCell="E8" sqref="E8:F51"/>
    </sheetView>
  </sheetViews>
  <sheetFormatPr defaultRowHeight="15.75"/>
  <cols>
    <col min="1" max="1" width="2.5703125" customWidth="1"/>
    <col min="2" max="2" width="2.5703125" style="4" customWidth="1"/>
    <col min="3" max="3" width="2.5703125" style="5" customWidth="1"/>
    <col min="4" max="4" width="2.5703125" style="3" customWidth="1"/>
    <col min="5" max="5" width="60.28515625" bestFit="1" customWidth="1"/>
    <col min="6" max="6" width="25.85546875" customWidth="1"/>
    <col min="7" max="7" width="3.7109375" bestFit="1" customWidth="1"/>
    <col min="8" max="8" width="10.85546875" customWidth="1"/>
    <col min="14" max="14" width="57.5703125" bestFit="1" customWidth="1"/>
    <col min="15" max="15" width="20.28515625" customWidth="1"/>
  </cols>
  <sheetData>
    <row r="1" spans="2:6" ht="21">
      <c r="B1" s="6" t="s">
        <v>81</v>
      </c>
    </row>
    <row r="2" spans="2:6" ht="18.75">
      <c r="B2" s="1" t="str">
        <f>_Cover!B14</f>
        <v>IESO DER Potential Study - Measure List, Pre-Assessment &amp; Approach</v>
      </c>
    </row>
    <row r="3" spans="2:6" ht="15">
      <c r="B3" s="63" t="str">
        <f ca="1">HYPERLINK("#"&amp;CELL("address", _Contents!B3 ), "Go to Table of Contents")</f>
        <v>Go to Table of Contents</v>
      </c>
      <c r="C3" s="63"/>
      <c r="D3" s="63"/>
      <c r="E3" s="63"/>
    </row>
    <row r="7" spans="2:6">
      <c r="D7"/>
      <c r="E7" s="35" t="s">
        <v>82</v>
      </c>
      <c r="F7" s="35"/>
    </row>
    <row r="8" spans="2:6" ht="50.45" customHeight="1" thickBot="1">
      <c r="D8"/>
      <c r="E8" s="14" t="s">
        <v>83</v>
      </c>
      <c r="F8" s="14" t="s">
        <v>84</v>
      </c>
    </row>
    <row r="9" spans="2:6" ht="17.25" thickTop="1" thickBot="1">
      <c r="D9"/>
      <c r="E9" s="75" t="s">
        <v>85</v>
      </c>
      <c r="F9" s="76"/>
    </row>
    <row r="10" spans="2:6" ht="16.5" thickTop="1">
      <c r="D10"/>
      <c r="E10" s="72" t="s">
        <v>86</v>
      </c>
      <c r="F10" s="7" t="str">
        <f>_xlfn.XLOOKUP(E10,Table3[Technology/Measure],Table3[Recommended DERs])</f>
        <v>Yes</v>
      </c>
    </row>
    <row r="11" spans="2:6">
      <c r="D11"/>
      <c r="E11" s="72" t="s">
        <v>87</v>
      </c>
      <c r="F11" s="7" t="str">
        <f>_xlfn.XLOOKUP(E11,Table3[Technology/Measure],Table3[Recommended DERs])</f>
        <v>Yes</v>
      </c>
    </row>
    <row r="12" spans="2:6">
      <c r="D12"/>
      <c r="E12" s="72" t="s">
        <v>88</v>
      </c>
      <c r="F12" s="7" t="str">
        <f>_xlfn.XLOOKUP(E12,Table3[Technology/Measure],Table3[Recommended DERs])</f>
        <v>No</v>
      </c>
    </row>
    <row r="13" spans="2:6">
      <c r="D13"/>
      <c r="E13" s="72" t="s">
        <v>89</v>
      </c>
      <c r="F13" s="7" t="str">
        <f>_xlfn.XLOOKUP(E13,Table3[Technology/Measure],Table3[Recommended DERs])</f>
        <v>Yes</v>
      </c>
    </row>
    <row r="14" spans="2:6">
      <c r="D14"/>
      <c r="E14" s="72" t="s">
        <v>90</v>
      </c>
      <c r="F14" s="7" t="str">
        <f>_xlfn.XLOOKUP(E14,Table3[Technology/Measure],Table3[Recommended DERs])</f>
        <v>Yes</v>
      </c>
    </row>
    <row r="15" spans="2:6" ht="16.5" thickBot="1">
      <c r="D15"/>
      <c r="E15" s="72" t="s">
        <v>91</v>
      </c>
      <c r="F15" s="7" t="str">
        <f>_xlfn.XLOOKUP(E15,Table3[Technology/Measure],Table3[Recommended DERs])</f>
        <v>No</v>
      </c>
    </row>
    <row r="16" spans="2:6" ht="17.25" thickTop="1" thickBot="1">
      <c r="D16"/>
      <c r="E16" s="75" t="s">
        <v>92</v>
      </c>
      <c r="F16" s="76"/>
    </row>
    <row r="17" spans="4:6" ht="16.5" thickTop="1">
      <c r="D17"/>
      <c r="E17" s="72" t="s">
        <v>93</v>
      </c>
      <c r="F17" s="7" t="str">
        <f>_xlfn.XLOOKUP(E17,Table3[Technology/Measure],Table3[Recommended DERs])</f>
        <v>No</v>
      </c>
    </row>
    <row r="18" spans="4:6">
      <c r="D18"/>
      <c r="E18" s="72" t="s">
        <v>94</v>
      </c>
      <c r="F18" s="7" t="str">
        <f>_xlfn.XLOOKUP(E18,Table3[Technology/Measure],Table3[Recommended DERs])</f>
        <v>No</v>
      </c>
    </row>
    <row r="19" spans="4:6">
      <c r="D19"/>
      <c r="E19" s="72" t="s">
        <v>95</v>
      </c>
      <c r="F19" s="7" t="str">
        <f>_xlfn.XLOOKUP(E19,Table3[Technology/Measure],Table3[Recommended DERs])</f>
        <v>No</v>
      </c>
    </row>
    <row r="20" spans="4:6" ht="16.5" thickBot="1">
      <c r="D20"/>
      <c r="E20" s="72" t="s">
        <v>96</v>
      </c>
      <c r="F20" s="7" t="str">
        <f>_xlfn.XLOOKUP(E20,Table3[Technology/Measure],Table3[Recommended DERs])</f>
        <v>Yes</v>
      </c>
    </row>
    <row r="21" spans="4:6" ht="17.25" thickTop="1" thickBot="1">
      <c r="D21"/>
      <c r="E21" s="75" t="s">
        <v>97</v>
      </c>
      <c r="F21" s="76"/>
    </row>
    <row r="22" spans="4:6" ht="16.5" thickTop="1">
      <c r="D22"/>
      <c r="E22" s="72" t="s">
        <v>98</v>
      </c>
      <c r="F22" s="7" t="str">
        <f>_xlfn.XLOOKUP(E22,Table3[Technology/Measure],Table3[Recommended DERs])</f>
        <v>No</v>
      </c>
    </row>
    <row r="23" spans="4:6">
      <c r="D23"/>
      <c r="E23" s="72" t="s">
        <v>99</v>
      </c>
      <c r="F23" s="7" t="str">
        <f>_xlfn.XLOOKUP(E23,Table3[Technology/Measure],Table3[Recommended DERs])</f>
        <v>No</v>
      </c>
    </row>
    <row r="24" spans="4:6">
      <c r="D24"/>
      <c r="E24" s="72" t="s">
        <v>100</v>
      </c>
      <c r="F24" s="7" t="str">
        <f>_xlfn.XLOOKUP(E24,Table3[Technology/Measure],Table3[Recommended DERs])</f>
        <v>No</v>
      </c>
    </row>
    <row r="25" spans="4:6">
      <c r="D25"/>
      <c r="E25" s="72" t="s">
        <v>101</v>
      </c>
      <c r="F25" s="7" t="str">
        <f>_xlfn.XLOOKUP(E25,Table3[Technology/Measure],Table3[Recommended DERs])</f>
        <v>No</v>
      </c>
    </row>
    <row r="26" spans="4:6">
      <c r="D26"/>
      <c r="E26" s="72" t="s">
        <v>102</v>
      </c>
      <c r="F26" s="7" t="str">
        <f>_xlfn.XLOOKUP(E26,Table3[Technology/Measure],Table3[Recommended DERs])</f>
        <v>Yes</v>
      </c>
    </row>
    <row r="27" spans="4:6">
      <c r="D27"/>
      <c r="E27" s="72" t="s">
        <v>103</v>
      </c>
      <c r="F27" s="7" t="str">
        <f>_xlfn.XLOOKUP(E27,Table3[Technology/Measure],Table3[Recommended DERs])</f>
        <v>No</v>
      </c>
    </row>
    <row r="28" spans="4:6" ht="16.5" thickBot="1">
      <c r="D28"/>
      <c r="E28" s="72" t="s">
        <v>104</v>
      </c>
      <c r="F28" s="7" t="str">
        <f>_xlfn.XLOOKUP(E28,Table3[Technology/Measure],Table3[Recommended DERs])</f>
        <v>No</v>
      </c>
    </row>
    <row r="29" spans="4:6" ht="17.25" thickTop="1" thickBot="1">
      <c r="D29"/>
      <c r="E29" s="75" t="s">
        <v>105</v>
      </c>
      <c r="F29" s="76"/>
    </row>
    <row r="30" spans="4:6" ht="17.25" thickTop="1" thickBot="1">
      <c r="D30"/>
      <c r="E30" s="72" t="s">
        <v>106</v>
      </c>
      <c r="F30" s="7" t="str">
        <f>_xlfn.XLOOKUP(E30,Table3[Technology/Measure],Table3[Recommended DERs])</f>
        <v>Yes</v>
      </c>
    </row>
    <row r="31" spans="4:6" ht="17.25" thickTop="1" thickBot="1">
      <c r="D31"/>
      <c r="E31" s="75" t="s">
        <v>107</v>
      </c>
      <c r="F31" s="76"/>
    </row>
    <row r="32" spans="4:6" ht="16.5" thickTop="1">
      <c r="D32"/>
      <c r="E32" s="72" t="s">
        <v>108</v>
      </c>
      <c r="F32" s="7" t="str">
        <f>_xlfn.XLOOKUP(E32,Table3[Technology/Measure],Table3[Recommended DERs])</f>
        <v>Yes</v>
      </c>
    </row>
    <row r="33" spans="4:6">
      <c r="D33"/>
      <c r="E33" s="72" t="s">
        <v>109</v>
      </c>
      <c r="F33" s="7" t="str">
        <f>_xlfn.XLOOKUP(E33,Table3[Technology/Measure],Table3[Recommended DERs])</f>
        <v>Yes</v>
      </c>
    </row>
    <row r="34" spans="4:6" ht="16.5" thickBot="1">
      <c r="D34"/>
      <c r="E34" s="72" t="s">
        <v>110</v>
      </c>
      <c r="F34" s="7" t="str">
        <f>_xlfn.XLOOKUP(E34,Table3[Technology/Measure],Table3[Recommended DERs])</f>
        <v>Yes</v>
      </c>
    </row>
    <row r="35" spans="4:6" ht="17.25" thickTop="1" thickBot="1">
      <c r="D35"/>
      <c r="E35" s="75" t="s">
        <v>111</v>
      </c>
      <c r="F35" s="76"/>
    </row>
    <row r="36" spans="4:6" ht="16.5" thickTop="1">
      <c r="D36"/>
      <c r="E36" s="72" t="s">
        <v>112</v>
      </c>
      <c r="F36" s="7" t="str">
        <f>_xlfn.XLOOKUP(E36,Table3[Technology/Measure],Table3[Recommended DERs])</f>
        <v>No</v>
      </c>
    </row>
    <row r="37" spans="4:6">
      <c r="D37"/>
      <c r="E37" s="72" t="s">
        <v>113</v>
      </c>
      <c r="F37" s="7" t="str">
        <f>_xlfn.XLOOKUP(E37,Table3[Technology/Measure],Table3[Recommended DERs])</f>
        <v>Yes</v>
      </c>
    </row>
    <row r="38" spans="4:6">
      <c r="D38"/>
      <c r="E38" s="72" t="s">
        <v>114</v>
      </c>
      <c r="F38" s="7" t="str">
        <f>_xlfn.XLOOKUP(E38,Table3[Technology/Measure],Table3[Recommended DERs])</f>
        <v>Yes</v>
      </c>
    </row>
    <row r="39" spans="4:6">
      <c r="D39"/>
      <c r="E39" s="72" t="s">
        <v>115</v>
      </c>
      <c r="F39" s="7" t="str">
        <f>_xlfn.XLOOKUP(E39,Table3[Technology/Measure],Table3[Recommended DERs])</f>
        <v>Yes</v>
      </c>
    </row>
    <row r="40" spans="4:6" ht="16.5" thickBot="1">
      <c r="D40"/>
      <c r="E40" s="72" t="s">
        <v>116</v>
      </c>
      <c r="F40" s="7" t="str">
        <f>_xlfn.XLOOKUP(E40,Table3[Technology/Measure],Table3[Recommended DERs])</f>
        <v>Yes</v>
      </c>
    </row>
    <row r="41" spans="4:6" ht="17.25" thickTop="1" thickBot="1">
      <c r="D41"/>
      <c r="E41" s="75" t="s">
        <v>117</v>
      </c>
      <c r="F41" s="76"/>
    </row>
    <row r="42" spans="4:6" ht="16.5" thickTop="1">
      <c r="D42"/>
      <c r="E42" s="72" t="s">
        <v>118</v>
      </c>
      <c r="F42" s="7" t="str">
        <f>_xlfn.XLOOKUP(E42,Table3[Technology/Measure],Table3[Recommended DERs])</f>
        <v>No</v>
      </c>
    </row>
    <row r="43" spans="4:6" ht="16.5" thickBot="1">
      <c r="D43"/>
      <c r="E43" s="72" t="s">
        <v>119</v>
      </c>
      <c r="F43" s="7" t="str">
        <f>_xlfn.XLOOKUP(E43,Table3[Technology/Measure],Table3[Recommended DERs])</f>
        <v>Yes</v>
      </c>
    </row>
    <row r="44" spans="4:6" ht="17.25" thickTop="1" thickBot="1">
      <c r="D44"/>
      <c r="E44" s="75" t="s">
        <v>120</v>
      </c>
      <c r="F44" s="76"/>
    </row>
    <row r="45" spans="4:6" ht="16.5" thickTop="1">
      <c r="D45"/>
      <c r="E45" s="72" t="s">
        <v>121</v>
      </c>
      <c r="F45" s="7" t="str">
        <f>_xlfn.XLOOKUP(E45,Table3[Technology/Measure],Table3[Recommended DERs])</f>
        <v>No</v>
      </c>
    </row>
    <row r="46" spans="4:6">
      <c r="D46"/>
      <c r="E46" s="72" t="s">
        <v>122</v>
      </c>
      <c r="F46" s="7" t="str">
        <f>_xlfn.XLOOKUP(E46,Table3[Technology/Measure],Table3[Recommended DERs])</f>
        <v>Yes</v>
      </c>
    </row>
    <row r="47" spans="4:6">
      <c r="D47"/>
      <c r="E47" s="72" t="s">
        <v>123</v>
      </c>
      <c r="F47" s="7" t="str">
        <f>_xlfn.XLOOKUP(E47,Table3[Technology/Measure],Table3[Recommended DERs])</f>
        <v>Yes</v>
      </c>
    </row>
    <row r="48" spans="4:6" ht="16.5" thickBot="1">
      <c r="D48"/>
      <c r="E48" s="72" t="s">
        <v>124</v>
      </c>
      <c r="F48" s="7" t="str">
        <f>_xlfn.XLOOKUP(E48,Table3[Technology/Measure],Table3[Recommended DERs])</f>
        <v>Yes</v>
      </c>
    </row>
    <row r="49" spans="4:6" ht="17.25" thickTop="1" thickBot="1">
      <c r="D49"/>
      <c r="E49" s="75" t="s">
        <v>125</v>
      </c>
      <c r="F49" s="76"/>
    </row>
    <row r="50" spans="4:6" ht="17.25" thickTop="1" thickBot="1">
      <c r="D50"/>
      <c r="E50" s="77" t="s">
        <v>126</v>
      </c>
      <c r="F50" s="78" t="str">
        <f>_xlfn.XLOOKUP(E50,Table3[Technology/Measure],Table3[Recommended DERs])</f>
        <v>Yes</v>
      </c>
    </row>
    <row r="51" spans="4:6" ht="16.5" thickTop="1">
      <c r="D51"/>
      <c r="E51" t="s">
        <v>127</v>
      </c>
      <c r="F51" s="7">
        <f>COUNTIF(Table5[Recommended?],"Yes")</f>
        <v>19</v>
      </c>
    </row>
    <row r="52" spans="4:6">
      <c r="D52"/>
      <c r="E52" s="13"/>
    </row>
  </sheetData>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7"/>
  <sheetViews>
    <sheetView workbookViewId="0">
      <selection activeCell="E8" sqref="E8:F57"/>
    </sheetView>
  </sheetViews>
  <sheetFormatPr defaultRowHeight="15.75"/>
  <cols>
    <col min="1" max="1" width="2.5703125" customWidth="1"/>
    <col min="2" max="2" width="2.5703125" style="4" customWidth="1"/>
    <col min="3" max="3" width="2.5703125" style="5" customWidth="1"/>
    <col min="4" max="4" width="2.5703125" style="3" customWidth="1"/>
    <col min="5" max="5" width="53.7109375" bestFit="1" customWidth="1"/>
    <col min="6" max="6" width="34" bestFit="1" customWidth="1"/>
  </cols>
  <sheetData>
    <row r="1" spans="2:6" ht="21">
      <c r="B1" s="6" t="s">
        <v>128</v>
      </c>
    </row>
    <row r="2" spans="2:6" ht="18.75">
      <c r="B2" s="1" t="str">
        <f>_Cover!B14</f>
        <v>IESO DER Potential Study - Measure List, Pre-Assessment &amp; Approach</v>
      </c>
    </row>
    <row r="3" spans="2:6" ht="15">
      <c r="B3" s="63" t="str">
        <f ca="1">HYPERLINK("#"&amp;CELL("address", _Contents!B3 ), "Go to Table of Contents")</f>
        <v>Go to Table of Contents</v>
      </c>
      <c r="C3" s="63"/>
      <c r="D3" s="63"/>
      <c r="E3" s="63"/>
    </row>
    <row r="7" spans="2:6">
      <c r="E7" s="35" t="s">
        <v>129</v>
      </c>
      <c r="F7" s="35"/>
    </row>
    <row r="8" spans="2:6" ht="51" customHeight="1" thickBot="1">
      <c r="E8" s="14" t="s">
        <v>83</v>
      </c>
      <c r="F8" s="14" t="s">
        <v>84</v>
      </c>
    </row>
    <row r="9" spans="2:6" ht="17.25" thickTop="1" thickBot="1">
      <c r="E9" s="75" t="s">
        <v>85</v>
      </c>
      <c r="F9" s="76"/>
    </row>
    <row r="10" spans="2:6" ht="16.5" thickTop="1">
      <c r="E10" s="72" t="s">
        <v>130</v>
      </c>
      <c r="F10" s="7" t="str">
        <f>_xlfn.XLOOKUP(E10,Table3[Technology/Measure],Table3[Recommended DERs])</f>
        <v>Yes</v>
      </c>
    </row>
    <row r="11" spans="2:6">
      <c r="E11" s="72" t="s">
        <v>131</v>
      </c>
      <c r="F11" s="7" t="str">
        <f>_xlfn.XLOOKUP(E11,Table3[Technology/Measure],Table3[Recommended DERs])</f>
        <v>Yes</v>
      </c>
    </row>
    <row r="12" spans="2:6">
      <c r="E12" s="72" t="s">
        <v>132</v>
      </c>
      <c r="F12" s="7" t="str">
        <f>_xlfn.XLOOKUP(E12,Table3[Technology/Measure],Table3[Recommended DERs])</f>
        <v>No</v>
      </c>
    </row>
    <row r="13" spans="2:6" ht="16.5" thickBot="1">
      <c r="E13" s="72" t="s">
        <v>133</v>
      </c>
      <c r="F13" s="7" t="str">
        <f>_xlfn.XLOOKUP(E13,Table3[Technology/Measure],Table3[Recommended DERs])</f>
        <v>Yes</v>
      </c>
    </row>
    <row r="14" spans="2:6" ht="17.25" thickTop="1" thickBot="1">
      <c r="E14" s="75" t="s">
        <v>134</v>
      </c>
      <c r="F14" s="76"/>
    </row>
    <row r="15" spans="2:6" ht="17.25" thickTop="1" thickBot="1">
      <c r="E15" s="72" t="s">
        <v>134</v>
      </c>
      <c r="F15" s="7" t="str">
        <f>_xlfn.XLOOKUP(E15,Table3[Technology/Measure],Table3[Recommended DERs])</f>
        <v>Yes</v>
      </c>
    </row>
    <row r="16" spans="2:6" ht="17.25" thickTop="1" thickBot="1">
      <c r="E16" s="75" t="s">
        <v>92</v>
      </c>
      <c r="F16" s="76"/>
    </row>
    <row r="17" spans="5:6" ht="16.5" thickTop="1">
      <c r="E17" s="72" t="s">
        <v>135</v>
      </c>
      <c r="F17" s="7" t="str">
        <f>_xlfn.XLOOKUP(E17,Table3[Technology/Measure],Table3[Recommended DERs])</f>
        <v>No</v>
      </c>
    </row>
    <row r="18" spans="5:6">
      <c r="E18" s="72" t="s">
        <v>136</v>
      </c>
      <c r="F18" s="7" t="str">
        <f>_xlfn.XLOOKUP(E18,Table3[Technology/Measure],Table3[Recommended DERs])</f>
        <v>No</v>
      </c>
    </row>
    <row r="19" spans="5:6" ht="16.5" thickBot="1">
      <c r="E19" s="72" t="s">
        <v>137</v>
      </c>
      <c r="F19" s="7" t="str">
        <f>_xlfn.XLOOKUP(E19,Table3[Technology/Measure],Table3[Recommended DERs])</f>
        <v>No</v>
      </c>
    </row>
    <row r="20" spans="5:6" ht="17.25" thickTop="1" thickBot="1">
      <c r="E20" s="75" t="s">
        <v>105</v>
      </c>
      <c r="F20" s="76"/>
    </row>
    <row r="21" spans="5:6" ht="16.5" thickTop="1">
      <c r="E21" s="72" t="s">
        <v>138</v>
      </c>
      <c r="F21" s="7" t="str">
        <f>_xlfn.XLOOKUP(E21,Table3[Technology/Measure],Table3[Recommended DERs])</f>
        <v>Yes</v>
      </c>
    </row>
    <row r="22" spans="5:6" ht="16.5" thickBot="1">
      <c r="E22" s="72" t="s">
        <v>139</v>
      </c>
      <c r="F22" s="7" t="str">
        <f>_xlfn.XLOOKUP(E22,Table3[Technology/Measure],Table3[Recommended DERs])</f>
        <v>No</v>
      </c>
    </row>
    <row r="23" spans="5:6" ht="17.25" thickTop="1" thickBot="1">
      <c r="E23" s="75" t="s">
        <v>107</v>
      </c>
      <c r="F23" s="76"/>
    </row>
    <row r="24" spans="5:6" ht="16.5" thickTop="1">
      <c r="E24" s="72" t="s">
        <v>140</v>
      </c>
      <c r="F24" s="7" t="str">
        <f>_xlfn.XLOOKUP(E24,Table3[Technology/Measure],Table3[Recommended DERs])</f>
        <v>Yes</v>
      </c>
    </row>
    <row r="25" spans="5:6" ht="16.5" thickBot="1">
      <c r="E25" s="72" t="s">
        <v>141</v>
      </c>
      <c r="F25" s="7" t="str">
        <f>_xlfn.XLOOKUP(E25,Table3[Technology/Measure],Table3[Recommended DERs])</f>
        <v>Yes</v>
      </c>
    </row>
    <row r="26" spans="5:6" ht="17.25" thickTop="1" thickBot="1">
      <c r="E26" s="75" t="s">
        <v>111</v>
      </c>
      <c r="F26" s="76"/>
    </row>
    <row r="27" spans="5:6" ht="16.5" thickTop="1">
      <c r="E27" s="72" t="s">
        <v>142</v>
      </c>
      <c r="F27" s="7" t="str">
        <f>_xlfn.XLOOKUP(E27,Table3[Technology/Measure],Table3[Recommended DERs])</f>
        <v>Yes</v>
      </c>
    </row>
    <row r="28" spans="5:6">
      <c r="E28" s="72" t="s">
        <v>143</v>
      </c>
      <c r="F28" s="7" t="str">
        <f>_xlfn.XLOOKUP(E28,Table3[Technology/Measure],Table3[Recommended DERs])</f>
        <v>Yes</v>
      </c>
    </row>
    <row r="29" spans="5:6">
      <c r="E29" s="72" t="s">
        <v>144</v>
      </c>
      <c r="F29" s="7" t="str">
        <f>_xlfn.XLOOKUP(E29,Table3[Technology/Measure],Table3[Recommended DERs])</f>
        <v>No</v>
      </c>
    </row>
    <row r="30" spans="5:6" ht="16.5" thickBot="1">
      <c r="E30" s="72" t="s">
        <v>145</v>
      </c>
      <c r="F30" s="7" t="str">
        <f>_xlfn.XLOOKUP(E30,Table3[Technology/Measure],Table3[Recommended DERs])</f>
        <v>Yes</v>
      </c>
    </row>
    <row r="31" spans="5:6" ht="17.25" thickTop="1" thickBot="1">
      <c r="E31" s="75" t="s">
        <v>117</v>
      </c>
      <c r="F31" s="76"/>
    </row>
    <row r="32" spans="5:6" ht="16.5" thickTop="1">
      <c r="E32" s="72" t="s">
        <v>146</v>
      </c>
      <c r="F32" s="7" t="str">
        <f>_xlfn.XLOOKUP(E32,Table3[Technology/Measure],Table3[Recommended DERs])</f>
        <v>Yes</v>
      </c>
    </row>
    <row r="33" spans="5:6">
      <c r="E33" s="72" t="s">
        <v>147</v>
      </c>
      <c r="F33" s="7" t="str">
        <f>_xlfn.XLOOKUP(E33,Table3[Technology/Measure],Table3[Recommended DERs])</f>
        <v>No</v>
      </c>
    </row>
    <row r="34" spans="5:6">
      <c r="E34" s="72" t="s">
        <v>148</v>
      </c>
      <c r="F34" s="7" t="str">
        <f>_xlfn.XLOOKUP(E34,Table3[Technology/Measure],Table3[Recommended DERs])</f>
        <v>Yes</v>
      </c>
    </row>
    <row r="35" spans="5:6">
      <c r="E35" s="72" t="s">
        <v>149</v>
      </c>
      <c r="F35" s="7" t="str">
        <f>_xlfn.XLOOKUP(E35,Table3[Technology/Measure],Table3[Recommended DERs])</f>
        <v>No</v>
      </c>
    </row>
    <row r="36" spans="5:6">
      <c r="E36" s="72" t="s">
        <v>150</v>
      </c>
      <c r="F36" s="7" t="str">
        <f>_xlfn.XLOOKUP(E36,Table3[Technology/Measure],Table3[Recommended DERs])</f>
        <v>No</v>
      </c>
    </row>
    <row r="37" spans="5:6" ht="16.5" thickBot="1">
      <c r="E37" s="72" t="s">
        <v>151</v>
      </c>
      <c r="F37" s="7" t="str">
        <f>_xlfn.XLOOKUP(E37,Table3[Technology/Measure],Table3[Recommended DERs])</f>
        <v>No</v>
      </c>
    </row>
    <row r="38" spans="5:6" ht="17.25" thickTop="1" thickBot="1">
      <c r="E38" s="75" t="s">
        <v>152</v>
      </c>
      <c r="F38" s="76"/>
    </row>
    <row r="39" spans="5:6" ht="16.5" thickTop="1">
      <c r="E39" s="72" t="s">
        <v>153</v>
      </c>
      <c r="F39" s="7" t="str">
        <f>_xlfn.XLOOKUP(E39,Table3[Technology/Measure],Table3[Recommended DERs])</f>
        <v>Yes</v>
      </c>
    </row>
    <row r="40" spans="5:6">
      <c r="E40" s="72" t="s">
        <v>154</v>
      </c>
      <c r="F40" s="7" t="str">
        <f>_xlfn.XLOOKUP(E40,Table3[Technology/Measure],Table3[Recommended DERs])</f>
        <v>Yes</v>
      </c>
    </row>
    <row r="41" spans="5:6">
      <c r="E41" s="72" t="s">
        <v>155</v>
      </c>
      <c r="F41" s="7" t="str">
        <f>_xlfn.XLOOKUP(E41,Table3[Technology/Measure],Table3[Recommended DERs])</f>
        <v>Yes</v>
      </c>
    </row>
    <row r="42" spans="5:6">
      <c r="E42" s="72" t="s">
        <v>156</v>
      </c>
      <c r="F42" s="7" t="str">
        <f>_xlfn.XLOOKUP(E42,Table3[Technology/Measure],Table3[Recommended DERs])</f>
        <v>Yes</v>
      </c>
    </row>
    <row r="43" spans="5:6">
      <c r="E43" s="72" t="s">
        <v>157</v>
      </c>
      <c r="F43" s="7" t="str">
        <f>_xlfn.XLOOKUP(E43,Table3[Technology/Measure],Table3[Recommended DERs])</f>
        <v>No</v>
      </c>
    </row>
    <row r="44" spans="5:6">
      <c r="E44" s="72" t="s">
        <v>158</v>
      </c>
      <c r="F44" s="7" t="str">
        <f>_xlfn.XLOOKUP(E44,Table3[Technology/Measure],Table3[Recommended DERs])</f>
        <v>Yes</v>
      </c>
    </row>
    <row r="45" spans="5:6">
      <c r="E45" s="72" t="s">
        <v>159</v>
      </c>
      <c r="F45" s="7" t="str">
        <f>_xlfn.XLOOKUP(E45,Table3[Technology/Measure],Table3[Recommended DERs])</f>
        <v>Yes</v>
      </c>
    </row>
    <row r="46" spans="5:6">
      <c r="E46" s="72" t="s">
        <v>160</v>
      </c>
      <c r="F46" s="7" t="str">
        <f>_xlfn.XLOOKUP(E46,Table3[Technology/Measure],Table3[Recommended DERs])</f>
        <v>Yes</v>
      </c>
    </row>
    <row r="47" spans="5:6">
      <c r="E47" s="72" t="s">
        <v>161</v>
      </c>
      <c r="F47" s="7" t="str">
        <f>_xlfn.XLOOKUP(E47,Table3[Technology/Measure],Table3[Recommended DERs])</f>
        <v>Yes</v>
      </c>
    </row>
    <row r="48" spans="5:6">
      <c r="E48" s="72" t="s">
        <v>162</v>
      </c>
      <c r="F48" s="7" t="str">
        <f>_xlfn.XLOOKUP(E48,Table3[Technology/Measure],Table3[Recommended DERs])</f>
        <v>Yes</v>
      </c>
    </row>
    <row r="49" spans="5:6" ht="16.5" thickBot="1">
      <c r="E49" s="72" t="s">
        <v>163</v>
      </c>
      <c r="F49" s="7" t="str">
        <f>_xlfn.XLOOKUP(E49,Table3[Technology/Measure],Table3[Recommended DERs])</f>
        <v>Yes</v>
      </c>
    </row>
    <row r="50" spans="5:6" ht="17.25" thickTop="1" thickBot="1">
      <c r="E50" s="75" t="s">
        <v>125</v>
      </c>
      <c r="F50" s="76"/>
    </row>
    <row r="51" spans="5:6" ht="16.5" thickTop="1">
      <c r="E51" s="72" t="s">
        <v>164</v>
      </c>
      <c r="F51" s="7" t="str">
        <f>_xlfn.XLOOKUP(E51,Table3[Technology/Measure],Table3[Recommended DERs])</f>
        <v>Yes</v>
      </c>
    </row>
    <row r="52" spans="5:6">
      <c r="E52" s="72" t="s">
        <v>165</v>
      </c>
      <c r="F52" s="7" t="str">
        <f>_xlfn.XLOOKUP(E52,Table3[Technology/Measure],Table3[Recommended DERs])</f>
        <v>Yes</v>
      </c>
    </row>
    <row r="53" spans="5:6">
      <c r="E53" s="72" t="s">
        <v>166</v>
      </c>
      <c r="F53" s="7" t="str">
        <f>_xlfn.XLOOKUP(E53,Table3[Technology/Measure],Table3[Recommended DERs])</f>
        <v>Yes</v>
      </c>
    </row>
    <row r="54" spans="5:6">
      <c r="E54" s="72" t="s">
        <v>167</v>
      </c>
      <c r="F54" s="7" t="str">
        <f>_xlfn.XLOOKUP(E54,Table3[Technology/Measure],Table3[Recommended DERs])</f>
        <v>Yes</v>
      </c>
    </row>
    <row r="55" spans="5:6">
      <c r="E55" s="72" t="s">
        <v>168</v>
      </c>
      <c r="F55" s="7" t="str">
        <f>_xlfn.XLOOKUP(E55,Table3[Technology/Measure],Table3[Recommended DERs])</f>
        <v>Yes</v>
      </c>
    </row>
    <row r="56" spans="5:6" ht="16.5" thickBot="1">
      <c r="E56" s="79" t="s">
        <v>169</v>
      </c>
      <c r="F56" s="80" t="str">
        <f>_xlfn.XLOOKUP(E56,Table3[Technology/Measure],Table3[Recommended DERs])</f>
        <v>Yes</v>
      </c>
    </row>
    <row r="57" spans="5:6" ht="16.5" thickTop="1">
      <c r="E57" t="s">
        <v>127</v>
      </c>
      <c r="F57" s="7">
        <f>COUNTIF(Table7[Recommended?],"Yes")</f>
        <v>28</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0"/>
  <sheetViews>
    <sheetView topLeftCell="A7" workbookViewId="0">
      <selection activeCell="E8" sqref="E8:F20"/>
    </sheetView>
  </sheetViews>
  <sheetFormatPr defaultRowHeight="15.75"/>
  <cols>
    <col min="1" max="1" width="2.5703125" customWidth="1"/>
    <col min="2" max="2" width="2.5703125" style="4" customWidth="1"/>
    <col min="3" max="3" width="2.5703125" style="5" customWidth="1"/>
    <col min="4" max="4" width="2.5703125" style="3" customWidth="1"/>
    <col min="5" max="5" width="35" customWidth="1"/>
    <col min="6" max="6" width="25.7109375" customWidth="1"/>
  </cols>
  <sheetData>
    <row r="1" spans="2:6" ht="21">
      <c r="B1" s="6" t="s">
        <v>170</v>
      </c>
    </row>
    <row r="2" spans="2:6" ht="18.75">
      <c r="B2" s="1" t="str">
        <f>_Cover!B14</f>
        <v>IESO DER Potential Study - Measure List, Pre-Assessment &amp; Approach</v>
      </c>
    </row>
    <row r="3" spans="2:6" ht="15">
      <c r="B3" s="63" t="str">
        <f ca="1">HYPERLINK("#"&amp;CELL("address", _Contents!B3 ), "Go to Table of Contents")</f>
        <v>Go to Table of Contents</v>
      </c>
      <c r="C3" s="63"/>
      <c r="D3" s="63"/>
      <c r="E3" s="63"/>
    </row>
    <row r="7" spans="2:6">
      <c r="E7" s="35" t="s">
        <v>171</v>
      </c>
      <c r="F7" s="35"/>
    </row>
    <row r="8" spans="2:6" ht="51" customHeight="1" thickBot="1">
      <c r="E8" s="14" t="s">
        <v>83</v>
      </c>
      <c r="F8" s="14" t="s">
        <v>84</v>
      </c>
    </row>
    <row r="9" spans="2:6" ht="17.25" thickTop="1" thickBot="1">
      <c r="E9" s="75" t="s">
        <v>105</v>
      </c>
      <c r="F9" s="76"/>
    </row>
    <row r="10" spans="2:6" ht="16.5" thickTop="1">
      <c r="E10" s="72" t="s">
        <v>172</v>
      </c>
      <c r="F10" s="7" t="str">
        <f>_xlfn.XLOOKUP(E10,Table3[Technology/Measure],Table3[Recommended DERs])</f>
        <v>No</v>
      </c>
    </row>
    <row r="11" spans="2:6">
      <c r="E11" s="72" t="s">
        <v>173</v>
      </c>
      <c r="F11" s="7" t="str">
        <f>_xlfn.XLOOKUP(E11,Table3[Technology/Measure],Table3[Recommended DERs])</f>
        <v>No</v>
      </c>
    </row>
    <row r="12" spans="2:6">
      <c r="E12" s="72" t="s">
        <v>174</v>
      </c>
      <c r="F12" s="7" t="str">
        <f>_xlfn.XLOOKUP(E12,Table3[Technology/Measure],Table3[Recommended DERs])</f>
        <v>No</v>
      </c>
    </row>
    <row r="13" spans="2:6">
      <c r="E13" s="72" t="s">
        <v>175</v>
      </c>
      <c r="F13" s="7" t="str">
        <f>_xlfn.XLOOKUP(E13,Table3[Technology/Measure],Table3[Recommended DERs])</f>
        <v>Yes</v>
      </c>
    </row>
    <row r="14" spans="2:6" ht="16.5" thickBot="1">
      <c r="E14" s="72" t="s">
        <v>176</v>
      </c>
      <c r="F14" s="7" t="str">
        <f>_xlfn.XLOOKUP(E14,Table3[Technology/Measure],Table3[Recommended DERs])</f>
        <v>No</v>
      </c>
    </row>
    <row r="15" spans="2:6" ht="17.25" thickTop="1" thickBot="1">
      <c r="E15" s="75" t="s">
        <v>117</v>
      </c>
      <c r="F15" s="76"/>
    </row>
    <row r="16" spans="2:6" ht="16.5" thickTop="1">
      <c r="E16" s="72" t="s">
        <v>177</v>
      </c>
      <c r="F16" s="7" t="str">
        <f>_xlfn.XLOOKUP(E16,Table3[Technology/Measure],Table3[Recommended DERs])</f>
        <v>No</v>
      </c>
    </row>
    <row r="17" spans="5:6">
      <c r="E17" s="72" t="s">
        <v>178</v>
      </c>
      <c r="F17" s="7" t="str">
        <f>_xlfn.XLOOKUP(E17,Table3[Technology/Measure],Table3[Recommended DERs])</f>
        <v>Yes</v>
      </c>
    </row>
    <row r="18" spans="5:6">
      <c r="E18" s="72" t="s">
        <v>179</v>
      </c>
      <c r="F18" s="7" t="str">
        <f>_xlfn.XLOOKUP(E18,Table3[Technology/Measure],Table3[Recommended DERs])</f>
        <v>No</v>
      </c>
    </row>
    <row r="19" spans="5:6" ht="16.5" thickBot="1">
      <c r="E19" s="79" t="s">
        <v>180</v>
      </c>
      <c r="F19" s="80" t="str">
        <f>_xlfn.XLOOKUP(E19,Table3[Technology/Measure],Table3[Recommended DERs])</f>
        <v>Yes</v>
      </c>
    </row>
    <row r="20" spans="5:6" ht="16.5" thickTop="1">
      <c r="E20" t="s">
        <v>127</v>
      </c>
      <c r="F20" s="7">
        <f>COUNTIF(Table6[Recommended?],"Yes")</f>
        <v>3</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90"/>
  <sheetViews>
    <sheetView zoomScaleNormal="100" workbookViewId="0">
      <selection activeCell="E8" sqref="E8:I89"/>
    </sheetView>
  </sheetViews>
  <sheetFormatPr defaultColWidth="8.5703125" defaultRowHeight="15.75"/>
  <cols>
    <col min="1" max="1" width="2.5703125" customWidth="1"/>
    <col min="2" max="2" width="2.5703125" style="26" customWidth="1"/>
    <col min="3" max="3" width="2.5703125" style="27" customWidth="1"/>
    <col min="4" max="4" width="2.5703125" style="28" customWidth="1"/>
    <col min="5" max="5" width="8.5703125" style="12" customWidth="1"/>
    <col min="6" max="6" width="60.5703125" style="12" customWidth="1"/>
    <col min="7" max="7" width="108.42578125" style="56" customWidth="1"/>
    <col min="8" max="8" width="28.42578125" style="12" bestFit="1" customWidth="1"/>
    <col min="9" max="9" width="29.42578125" style="12" customWidth="1"/>
    <col min="10" max="10" width="34.7109375" style="12" bestFit="1" customWidth="1"/>
    <col min="11" max="11" width="18.42578125" customWidth="1"/>
  </cols>
  <sheetData>
    <row r="1" spans="2:10" ht="21">
      <c r="B1" s="31" t="s">
        <v>181</v>
      </c>
      <c r="G1" s="53"/>
      <c r="I1" s="54"/>
      <c r="J1" s="54"/>
    </row>
    <row r="2" spans="2:10" ht="18.75">
      <c r="B2" s="32" t="str">
        <f>_Cover!B14</f>
        <v>IESO DER Potential Study - Measure List, Pre-Assessment &amp; Approach</v>
      </c>
      <c r="G2" s="48"/>
      <c r="I2" s="9"/>
      <c r="J2" s="9"/>
    </row>
    <row r="3" spans="2:10" ht="15">
      <c r="B3" s="64" t="str">
        <f ca="1">HYPERLINK("#"&amp;CELL("address", _Contents!B3 ), "Go to Table of Contents")</f>
        <v>Go to Table of Contents</v>
      </c>
      <c r="C3" s="64"/>
      <c r="D3" s="64"/>
      <c r="E3" s="64"/>
      <c r="F3" s="50"/>
      <c r="G3" s="48"/>
      <c r="H3" s="50"/>
      <c r="I3" s="9"/>
      <c r="J3" s="9"/>
    </row>
    <row r="4" spans="2:10">
      <c r="G4" s="49"/>
      <c r="I4" s="42"/>
      <c r="J4" s="42"/>
    </row>
    <row r="5" spans="2:10">
      <c r="G5" s="48"/>
      <c r="I5" s="9"/>
      <c r="J5" s="9"/>
    </row>
    <row r="7" spans="2:10" s="11" customFormat="1">
      <c r="B7" s="26"/>
      <c r="C7" s="33"/>
      <c r="D7" s="34"/>
      <c r="E7" s="51"/>
      <c r="F7" s="51"/>
      <c r="G7" s="55"/>
      <c r="H7" s="51"/>
      <c r="I7" s="51"/>
      <c r="J7" s="51"/>
    </row>
    <row r="8" spans="2:10" s="14" customFormat="1" ht="51" customHeight="1">
      <c r="B8" s="37"/>
      <c r="C8" s="38"/>
      <c r="D8" s="39"/>
      <c r="E8" s="14" t="s">
        <v>182</v>
      </c>
      <c r="F8" s="14" t="s">
        <v>83</v>
      </c>
      <c r="G8" s="14" t="s">
        <v>183</v>
      </c>
      <c r="H8" s="14" t="s">
        <v>184</v>
      </c>
      <c r="I8" s="14" t="s">
        <v>185</v>
      </c>
    </row>
    <row r="9" spans="2:10" ht="28.5" customHeight="1">
      <c r="E9" s="93">
        <v>1</v>
      </c>
      <c r="F9" s="94" t="s">
        <v>177</v>
      </c>
      <c r="G9" s="95" t="s">
        <v>186</v>
      </c>
      <c r="H9" s="93" t="s">
        <v>117</v>
      </c>
      <c r="I9" s="94" t="s">
        <v>187</v>
      </c>
      <c r="J9"/>
    </row>
    <row r="10" spans="2:10">
      <c r="E10" s="93">
        <v>2</v>
      </c>
      <c r="F10" s="94" t="s">
        <v>180</v>
      </c>
      <c r="G10" s="95" t="s">
        <v>188</v>
      </c>
      <c r="H10" s="93" t="s">
        <v>117</v>
      </c>
      <c r="I10" s="94" t="s">
        <v>187</v>
      </c>
      <c r="J10"/>
    </row>
    <row r="11" spans="2:10" ht="25.5">
      <c r="E11" s="93">
        <v>3</v>
      </c>
      <c r="F11" s="94" t="s">
        <v>178</v>
      </c>
      <c r="G11" s="95" t="s">
        <v>189</v>
      </c>
      <c r="H11" s="93" t="s">
        <v>117</v>
      </c>
      <c r="I11" s="94" t="s">
        <v>187</v>
      </c>
      <c r="J11"/>
    </row>
    <row r="12" spans="2:10" ht="32.25" customHeight="1">
      <c r="E12" s="93">
        <v>4</v>
      </c>
      <c r="F12" s="94" t="s">
        <v>179</v>
      </c>
      <c r="G12" s="95" t="s">
        <v>190</v>
      </c>
      <c r="H12" s="93" t="s">
        <v>117</v>
      </c>
      <c r="I12" s="94" t="s">
        <v>187</v>
      </c>
      <c r="J12"/>
    </row>
    <row r="13" spans="2:10" ht="33" customHeight="1">
      <c r="E13" s="93">
        <v>5</v>
      </c>
      <c r="F13" s="94" t="s">
        <v>172</v>
      </c>
      <c r="G13" s="95" t="s">
        <v>191</v>
      </c>
      <c r="H13" s="93" t="s">
        <v>105</v>
      </c>
      <c r="I13" s="94" t="s">
        <v>187</v>
      </c>
      <c r="J13"/>
    </row>
    <row r="14" spans="2:10">
      <c r="E14" s="93">
        <v>6</v>
      </c>
      <c r="F14" s="94" t="s">
        <v>176</v>
      </c>
      <c r="G14" s="95" t="s">
        <v>192</v>
      </c>
      <c r="H14" s="93" t="s">
        <v>105</v>
      </c>
      <c r="I14" s="94" t="s">
        <v>187</v>
      </c>
      <c r="J14"/>
    </row>
    <row r="15" spans="2:10">
      <c r="E15" s="93">
        <v>7</v>
      </c>
      <c r="F15" s="94" t="s">
        <v>174</v>
      </c>
      <c r="G15" s="95" t="s">
        <v>193</v>
      </c>
      <c r="H15" s="93" t="s">
        <v>105</v>
      </c>
      <c r="I15" s="94" t="s">
        <v>187</v>
      </c>
      <c r="J15"/>
    </row>
    <row r="16" spans="2:10">
      <c r="E16" s="93">
        <v>8</v>
      </c>
      <c r="F16" s="94" t="s">
        <v>175</v>
      </c>
      <c r="G16" s="95" t="s">
        <v>194</v>
      </c>
      <c r="H16" s="93" t="s">
        <v>105</v>
      </c>
      <c r="I16" s="94" t="s">
        <v>187</v>
      </c>
      <c r="J16"/>
    </row>
    <row r="17" spans="5:10">
      <c r="E17" s="93">
        <v>9</v>
      </c>
      <c r="F17" s="94" t="s">
        <v>173</v>
      </c>
      <c r="G17" s="95" t="s">
        <v>195</v>
      </c>
      <c r="H17" s="93" t="s">
        <v>105</v>
      </c>
      <c r="I17" s="94" t="s">
        <v>187</v>
      </c>
      <c r="J17"/>
    </row>
    <row r="18" spans="5:10">
      <c r="E18" s="93">
        <v>10</v>
      </c>
      <c r="F18" s="94" t="s">
        <v>146</v>
      </c>
      <c r="G18" s="95" t="s">
        <v>196</v>
      </c>
      <c r="H18" s="93" t="s">
        <v>117</v>
      </c>
      <c r="I18" s="94" t="s">
        <v>197</v>
      </c>
      <c r="J18"/>
    </row>
    <row r="19" spans="5:10" ht="25.5">
      <c r="E19" s="93">
        <v>11</v>
      </c>
      <c r="F19" s="94" t="s">
        <v>148</v>
      </c>
      <c r="G19" s="95" t="s">
        <v>198</v>
      </c>
      <c r="H19" s="93" t="s">
        <v>117</v>
      </c>
      <c r="I19" s="94" t="s">
        <v>197</v>
      </c>
      <c r="J19"/>
    </row>
    <row r="20" spans="5:10" ht="25.5">
      <c r="E20" s="93">
        <v>12</v>
      </c>
      <c r="F20" s="94" t="s">
        <v>149</v>
      </c>
      <c r="G20" s="95" t="s">
        <v>199</v>
      </c>
      <c r="H20" s="93" t="s">
        <v>117</v>
      </c>
      <c r="I20" s="94" t="s">
        <v>197</v>
      </c>
      <c r="J20"/>
    </row>
    <row r="21" spans="5:10" ht="25.5">
      <c r="E21" s="93">
        <v>13</v>
      </c>
      <c r="F21" s="94" t="s">
        <v>150</v>
      </c>
      <c r="G21" s="96" t="s">
        <v>200</v>
      </c>
      <c r="H21" s="93" t="s">
        <v>117</v>
      </c>
      <c r="I21" s="94" t="s">
        <v>197</v>
      </c>
      <c r="J21"/>
    </row>
    <row r="22" spans="5:10">
      <c r="E22" s="93">
        <v>14</v>
      </c>
      <c r="F22" s="94" t="s">
        <v>147</v>
      </c>
      <c r="G22" s="95" t="s">
        <v>201</v>
      </c>
      <c r="H22" s="93" t="s">
        <v>117</v>
      </c>
      <c r="I22" s="94" t="s">
        <v>197</v>
      </c>
      <c r="J22"/>
    </row>
    <row r="23" spans="5:10">
      <c r="E23" s="93">
        <v>15</v>
      </c>
      <c r="F23" s="94" t="s">
        <v>158</v>
      </c>
      <c r="G23" s="95" t="s">
        <v>202</v>
      </c>
      <c r="H23" s="93" t="s">
        <v>152</v>
      </c>
      <c r="I23" s="94" t="s">
        <v>197</v>
      </c>
      <c r="J23"/>
    </row>
    <row r="24" spans="5:10">
      <c r="E24" s="93">
        <v>16</v>
      </c>
      <c r="F24" s="94" t="s">
        <v>157</v>
      </c>
      <c r="G24" s="95" t="s">
        <v>203</v>
      </c>
      <c r="H24" s="93" t="s">
        <v>152</v>
      </c>
      <c r="I24" s="94" t="s">
        <v>197</v>
      </c>
      <c r="J24"/>
    </row>
    <row r="25" spans="5:10">
      <c r="E25" s="93">
        <v>17</v>
      </c>
      <c r="F25" s="94" t="s">
        <v>159</v>
      </c>
      <c r="G25" s="95" t="s">
        <v>204</v>
      </c>
      <c r="H25" s="93" t="s">
        <v>152</v>
      </c>
      <c r="I25" s="94" t="s">
        <v>197</v>
      </c>
      <c r="J25"/>
    </row>
    <row r="26" spans="5:10">
      <c r="E26" s="93">
        <v>18</v>
      </c>
      <c r="F26" s="94" t="s">
        <v>160</v>
      </c>
      <c r="G26" s="95" t="s">
        <v>205</v>
      </c>
      <c r="H26" s="93" t="s">
        <v>152</v>
      </c>
      <c r="I26" s="94" t="s">
        <v>197</v>
      </c>
      <c r="J26"/>
    </row>
    <row r="27" spans="5:10">
      <c r="E27" s="93">
        <v>19</v>
      </c>
      <c r="F27" s="94" t="s">
        <v>161</v>
      </c>
      <c r="G27" s="95" t="s">
        <v>206</v>
      </c>
      <c r="H27" s="93" t="s">
        <v>152</v>
      </c>
      <c r="I27" s="94" t="s">
        <v>197</v>
      </c>
      <c r="J27"/>
    </row>
    <row r="28" spans="5:10" ht="25.5">
      <c r="E28" s="93">
        <v>20</v>
      </c>
      <c r="F28" s="94" t="s">
        <v>162</v>
      </c>
      <c r="G28" s="95" t="s">
        <v>207</v>
      </c>
      <c r="H28" s="93" t="s">
        <v>152</v>
      </c>
      <c r="I28" s="94" t="s">
        <v>197</v>
      </c>
      <c r="J28"/>
    </row>
    <row r="29" spans="5:10">
      <c r="E29" s="93">
        <v>21</v>
      </c>
      <c r="F29" s="94" t="s">
        <v>155</v>
      </c>
      <c r="G29" s="95" t="s">
        <v>206</v>
      </c>
      <c r="H29" s="93" t="s">
        <v>152</v>
      </c>
      <c r="I29" s="94" t="s">
        <v>197</v>
      </c>
      <c r="J29"/>
    </row>
    <row r="30" spans="5:10" ht="25.5">
      <c r="E30" s="93">
        <v>22</v>
      </c>
      <c r="F30" s="94" t="s">
        <v>156</v>
      </c>
      <c r="G30" s="95" t="s">
        <v>207</v>
      </c>
      <c r="H30" s="93" t="s">
        <v>152</v>
      </c>
      <c r="I30" s="94" t="s">
        <v>197</v>
      </c>
      <c r="J30"/>
    </row>
    <row r="31" spans="5:10">
      <c r="E31" s="93">
        <v>23</v>
      </c>
      <c r="F31" s="94" t="s">
        <v>163</v>
      </c>
      <c r="G31" s="95" t="s">
        <v>208</v>
      </c>
      <c r="H31" s="93" t="s">
        <v>152</v>
      </c>
      <c r="I31" s="94" t="s">
        <v>197</v>
      </c>
      <c r="J31"/>
    </row>
    <row r="32" spans="5:10">
      <c r="E32" s="93">
        <v>24</v>
      </c>
      <c r="F32" s="94" t="s">
        <v>153</v>
      </c>
      <c r="G32" s="95" t="s">
        <v>209</v>
      </c>
      <c r="H32" s="93" t="s">
        <v>152</v>
      </c>
      <c r="I32" s="94" t="s">
        <v>197</v>
      </c>
      <c r="J32"/>
    </row>
    <row r="33" spans="5:10">
      <c r="E33" s="93">
        <v>25</v>
      </c>
      <c r="F33" s="94" t="s">
        <v>154</v>
      </c>
      <c r="G33" s="95" t="s">
        <v>210</v>
      </c>
      <c r="H33" s="93" t="s">
        <v>152</v>
      </c>
      <c r="I33" s="94" t="s">
        <v>197</v>
      </c>
      <c r="J33"/>
    </row>
    <row r="34" spans="5:10">
      <c r="E34" s="93">
        <v>26</v>
      </c>
      <c r="F34" s="94" t="s">
        <v>130</v>
      </c>
      <c r="G34" s="95" t="s">
        <v>211</v>
      </c>
      <c r="H34" s="93" t="s">
        <v>85</v>
      </c>
      <c r="I34" s="94" t="s">
        <v>197</v>
      </c>
      <c r="J34"/>
    </row>
    <row r="35" spans="5:10">
      <c r="E35" s="93">
        <v>27</v>
      </c>
      <c r="F35" s="94" t="s">
        <v>133</v>
      </c>
      <c r="G35" s="95" t="s">
        <v>212</v>
      </c>
      <c r="H35" s="93" t="s">
        <v>85</v>
      </c>
      <c r="I35" s="94" t="s">
        <v>197</v>
      </c>
      <c r="J35"/>
    </row>
    <row r="36" spans="5:10">
      <c r="E36" s="93">
        <v>28</v>
      </c>
      <c r="F36" s="94" t="s">
        <v>134</v>
      </c>
      <c r="G36" s="95" t="s">
        <v>213</v>
      </c>
      <c r="H36" s="93" t="s">
        <v>134</v>
      </c>
      <c r="I36" s="94" t="s">
        <v>197</v>
      </c>
      <c r="J36"/>
    </row>
    <row r="37" spans="5:10">
      <c r="E37" s="93">
        <v>29</v>
      </c>
      <c r="F37" s="94" t="s">
        <v>164</v>
      </c>
      <c r="G37" s="95" t="s">
        <v>214</v>
      </c>
      <c r="H37" s="93" t="s">
        <v>125</v>
      </c>
      <c r="I37" s="94" t="s">
        <v>197</v>
      </c>
      <c r="J37"/>
    </row>
    <row r="38" spans="5:10">
      <c r="E38" s="93">
        <v>30</v>
      </c>
      <c r="F38" s="94" t="s">
        <v>168</v>
      </c>
      <c r="G38" s="86" t="s">
        <v>215</v>
      </c>
      <c r="H38" s="93" t="s">
        <v>125</v>
      </c>
      <c r="I38" s="94" t="s">
        <v>197</v>
      </c>
      <c r="J38"/>
    </row>
    <row r="39" spans="5:10">
      <c r="E39" s="93">
        <v>31</v>
      </c>
      <c r="F39" s="94" t="s">
        <v>166</v>
      </c>
      <c r="G39" s="95" t="s">
        <v>216</v>
      </c>
      <c r="H39" s="93" t="s">
        <v>125</v>
      </c>
      <c r="I39" s="94" t="s">
        <v>197</v>
      </c>
      <c r="J39"/>
    </row>
    <row r="40" spans="5:10">
      <c r="E40" s="93">
        <v>32</v>
      </c>
      <c r="F40" s="94" t="s">
        <v>169</v>
      </c>
      <c r="G40" s="95" t="s">
        <v>217</v>
      </c>
      <c r="H40" s="93" t="s">
        <v>125</v>
      </c>
      <c r="I40" s="94" t="s">
        <v>197</v>
      </c>
      <c r="J40"/>
    </row>
    <row r="41" spans="5:10">
      <c r="E41" s="93">
        <v>33</v>
      </c>
      <c r="F41" s="94" t="s">
        <v>165</v>
      </c>
      <c r="G41" s="95" t="s">
        <v>218</v>
      </c>
      <c r="H41" s="93" t="s">
        <v>125</v>
      </c>
      <c r="I41" s="94" t="s">
        <v>197</v>
      </c>
      <c r="J41"/>
    </row>
    <row r="42" spans="5:10">
      <c r="E42" s="93">
        <v>34</v>
      </c>
      <c r="F42" s="94" t="s">
        <v>135</v>
      </c>
      <c r="G42" s="95" t="s">
        <v>219</v>
      </c>
      <c r="H42" s="93" t="s">
        <v>92</v>
      </c>
      <c r="I42" s="94" t="s">
        <v>197</v>
      </c>
      <c r="J42"/>
    </row>
    <row r="43" spans="5:10">
      <c r="E43" s="93">
        <v>35</v>
      </c>
      <c r="F43" s="94" t="s">
        <v>136</v>
      </c>
      <c r="G43" s="95" t="s">
        <v>220</v>
      </c>
      <c r="H43" s="93" t="s">
        <v>92</v>
      </c>
      <c r="I43" s="94" t="s">
        <v>197</v>
      </c>
      <c r="J43"/>
    </row>
    <row r="44" spans="5:10">
      <c r="E44" s="93">
        <v>36</v>
      </c>
      <c r="F44" s="94" t="s">
        <v>137</v>
      </c>
      <c r="G44" s="96" t="s">
        <v>221</v>
      </c>
      <c r="H44" s="93" t="s">
        <v>92</v>
      </c>
      <c r="I44" s="94" t="s">
        <v>197</v>
      </c>
      <c r="J44"/>
    </row>
    <row r="45" spans="5:10">
      <c r="E45" s="93">
        <v>37</v>
      </c>
      <c r="F45" s="94" t="s">
        <v>138</v>
      </c>
      <c r="G45" s="95" t="s">
        <v>222</v>
      </c>
      <c r="H45" s="93" t="s">
        <v>105</v>
      </c>
      <c r="I45" s="94" t="s">
        <v>197</v>
      </c>
      <c r="J45"/>
    </row>
    <row r="46" spans="5:10" ht="25.5">
      <c r="E46" s="93">
        <v>38</v>
      </c>
      <c r="F46" s="94" t="s">
        <v>139</v>
      </c>
      <c r="G46" s="95" t="s">
        <v>223</v>
      </c>
      <c r="H46" s="93" t="s">
        <v>105</v>
      </c>
      <c r="I46" s="94" t="s">
        <v>197</v>
      </c>
      <c r="J46"/>
    </row>
    <row r="47" spans="5:10">
      <c r="E47" s="93">
        <v>39</v>
      </c>
      <c r="F47" s="94" t="s">
        <v>140</v>
      </c>
      <c r="G47" s="95" t="s">
        <v>224</v>
      </c>
      <c r="H47" s="93" t="s">
        <v>107</v>
      </c>
      <c r="I47" s="94" t="s">
        <v>197</v>
      </c>
      <c r="J47"/>
    </row>
    <row r="48" spans="5:10" ht="38.25">
      <c r="E48" s="93">
        <v>40</v>
      </c>
      <c r="F48" s="94" t="s">
        <v>141</v>
      </c>
      <c r="G48" s="95" t="s">
        <v>225</v>
      </c>
      <c r="H48" s="93" t="s">
        <v>107</v>
      </c>
      <c r="I48" s="94" t="s">
        <v>197</v>
      </c>
      <c r="J48"/>
    </row>
    <row r="49" spans="5:10" ht="25.5">
      <c r="E49" s="93">
        <v>41</v>
      </c>
      <c r="F49" s="94" t="s">
        <v>144</v>
      </c>
      <c r="G49" s="95" t="s">
        <v>226</v>
      </c>
      <c r="H49" s="93" t="s">
        <v>111</v>
      </c>
      <c r="I49" s="94" t="s">
        <v>197</v>
      </c>
      <c r="J49"/>
    </row>
    <row r="50" spans="5:10" ht="25.5">
      <c r="E50" s="93">
        <v>42</v>
      </c>
      <c r="F50" s="94" t="s">
        <v>142</v>
      </c>
      <c r="G50" s="95" t="s">
        <v>226</v>
      </c>
      <c r="H50" s="93" t="s">
        <v>111</v>
      </c>
      <c r="I50" s="94" t="s">
        <v>197</v>
      </c>
      <c r="J50"/>
    </row>
    <row r="51" spans="5:10">
      <c r="E51" s="93">
        <v>43</v>
      </c>
      <c r="F51" s="94" t="s">
        <v>143</v>
      </c>
      <c r="G51" s="95" t="s">
        <v>227</v>
      </c>
      <c r="H51" s="93" t="s">
        <v>111</v>
      </c>
      <c r="I51" s="94" t="s">
        <v>197</v>
      </c>
      <c r="J51"/>
    </row>
    <row r="52" spans="5:10">
      <c r="E52" s="93">
        <v>44</v>
      </c>
      <c r="F52" s="94" t="s">
        <v>145</v>
      </c>
      <c r="G52" s="95" t="s">
        <v>227</v>
      </c>
      <c r="H52" s="93" t="s">
        <v>111</v>
      </c>
      <c r="I52" s="94" t="s">
        <v>197</v>
      </c>
      <c r="J52"/>
    </row>
    <row r="53" spans="5:10">
      <c r="E53" s="93">
        <v>45</v>
      </c>
      <c r="F53" s="94" t="s">
        <v>132</v>
      </c>
      <c r="G53" s="95" t="s">
        <v>228</v>
      </c>
      <c r="H53" s="93" t="s">
        <v>85</v>
      </c>
      <c r="I53" s="94" t="s">
        <v>197</v>
      </c>
      <c r="J53"/>
    </row>
    <row r="54" spans="5:10">
      <c r="E54" s="93">
        <v>46</v>
      </c>
      <c r="F54" s="94" t="s">
        <v>131</v>
      </c>
      <c r="G54" s="95" t="s">
        <v>228</v>
      </c>
      <c r="H54" s="93" t="s">
        <v>85</v>
      </c>
      <c r="I54" s="94" t="s">
        <v>197</v>
      </c>
      <c r="J54"/>
    </row>
    <row r="55" spans="5:10">
      <c r="E55" s="93">
        <v>47</v>
      </c>
      <c r="F55" s="94" t="s">
        <v>151</v>
      </c>
      <c r="G55" s="95" t="s">
        <v>229</v>
      </c>
      <c r="H55" s="93" t="s">
        <v>117</v>
      </c>
      <c r="I55" s="94" t="s">
        <v>197</v>
      </c>
      <c r="J55"/>
    </row>
    <row r="56" spans="5:10">
      <c r="E56" s="93">
        <v>48</v>
      </c>
      <c r="F56" s="94" t="s">
        <v>167</v>
      </c>
      <c r="G56" s="95" t="s">
        <v>230</v>
      </c>
      <c r="H56" s="93" t="s">
        <v>125</v>
      </c>
      <c r="I56" s="94" t="s">
        <v>197</v>
      </c>
      <c r="J56"/>
    </row>
    <row r="57" spans="5:10" ht="25.5">
      <c r="E57" s="93">
        <v>49</v>
      </c>
      <c r="F57" s="94" t="s">
        <v>119</v>
      </c>
      <c r="G57" s="95" t="s">
        <v>198</v>
      </c>
      <c r="H57" s="93" t="s">
        <v>117</v>
      </c>
      <c r="I57" s="94" t="s">
        <v>231</v>
      </c>
      <c r="J57"/>
    </row>
    <row r="58" spans="5:10">
      <c r="E58" s="93">
        <v>50</v>
      </c>
      <c r="F58" s="94" t="s">
        <v>118</v>
      </c>
      <c r="G58" s="95" t="s">
        <v>232</v>
      </c>
      <c r="H58" s="93" t="s">
        <v>117</v>
      </c>
      <c r="I58" s="94" t="s">
        <v>231</v>
      </c>
      <c r="J58"/>
    </row>
    <row r="59" spans="5:10">
      <c r="E59" s="93">
        <v>51</v>
      </c>
      <c r="F59" s="94" t="s">
        <v>86</v>
      </c>
      <c r="G59" s="95" t="s">
        <v>233</v>
      </c>
      <c r="H59" s="93" t="s">
        <v>85</v>
      </c>
      <c r="I59" s="94" t="s">
        <v>231</v>
      </c>
      <c r="J59"/>
    </row>
    <row r="60" spans="5:10">
      <c r="E60" s="93">
        <v>52</v>
      </c>
      <c r="F60" s="94" t="s">
        <v>88</v>
      </c>
      <c r="G60" s="95" t="s">
        <v>234</v>
      </c>
      <c r="H60" s="93" t="s">
        <v>85</v>
      </c>
      <c r="I60" s="94" t="s">
        <v>231</v>
      </c>
      <c r="J60"/>
    </row>
    <row r="61" spans="5:10" ht="25.5">
      <c r="E61" s="93">
        <v>53</v>
      </c>
      <c r="F61" s="94" t="s">
        <v>89</v>
      </c>
      <c r="G61" s="95" t="s">
        <v>235</v>
      </c>
      <c r="H61" s="93" t="s">
        <v>85</v>
      </c>
      <c r="I61" s="94" t="s">
        <v>231</v>
      </c>
      <c r="J61"/>
    </row>
    <row r="62" spans="5:10" ht="25.5">
      <c r="E62" s="93">
        <v>54</v>
      </c>
      <c r="F62" s="94" t="s">
        <v>90</v>
      </c>
      <c r="G62" s="95" t="s">
        <v>235</v>
      </c>
      <c r="H62" s="93" t="s">
        <v>85</v>
      </c>
      <c r="I62" s="94" t="s">
        <v>231</v>
      </c>
      <c r="J62"/>
    </row>
    <row r="63" spans="5:10">
      <c r="E63" s="93">
        <v>55</v>
      </c>
      <c r="F63" s="94" t="s">
        <v>91</v>
      </c>
      <c r="G63" s="95" t="s">
        <v>228</v>
      </c>
      <c r="H63" s="93" t="s">
        <v>85</v>
      </c>
      <c r="I63" s="94" t="s">
        <v>231</v>
      </c>
      <c r="J63"/>
    </row>
    <row r="64" spans="5:10" ht="25.5">
      <c r="E64" s="93">
        <v>56</v>
      </c>
      <c r="F64" s="94" t="s">
        <v>126</v>
      </c>
      <c r="G64" s="95" t="s">
        <v>236</v>
      </c>
      <c r="H64" s="93" t="s">
        <v>125</v>
      </c>
      <c r="I64" s="94" t="s">
        <v>231</v>
      </c>
      <c r="J64"/>
    </row>
    <row r="65" spans="5:10">
      <c r="E65" s="93">
        <v>57</v>
      </c>
      <c r="F65" s="94" t="s">
        <v>123</v>
      </c>
      <c r="G65" s="95" t="s">
        <v>206</v>
      </c>
      <c r="H65" s="93" t="s">
        <v>120</v>
      </c>
      <c r="I65" s="94" t="s">
        <v>231</v>
      </c>
      <c r="J65"/>
    </row>
    <row r="66" spans="5:10">
      <c r="E66" s="93">
        <v>58</v>
      </c>
      <c r="F66" s="94" t="s">
        <v>121</v>
      </c>
      <c r="G66" s="95" t="s">
        <v>237</v>
      </c>
      <c r="H66" s="93" t="s">
        <v>120</v>
      </c>
      <c r="I66" s="94" t="s">
        <v>231</v>
      </c>
      <c r="J66"/>
    </row>
    <row r="67" spans="5:10">
      <c r="E67" s="93">
        <v>59</v>
      </c>
      <c r="F67" s="94" t="s">
        <v>122</v>
      </c>
      <c r="G67" s="95" t="s">
        <v>238</v>
      </c>
      <c r="H67" s="93" t="s">
        <v>120</v>
      </c>
      <c r="I67" s="94" t="s">
        <v>231</v>
      </c>
      <c r="J67"/>
    </row>
    <row r="68" spans="5:10">
      <c r="E68" s="93">
        <v>60</v>
      </c>
      <c r="F68" s="94" t="s">
        <v>124</v>
      </c>
      <c r="G68" s="95" t="s">
        <v>239</v>
      </c>
      <c r="H68" s="93" t="s">
        <v>120</v>
      </c>
      <c r="I68" s="94" t="s">
        <v>231</v>
      </c>
      <c r="J68"/>
    </row>
    <row r="69" spans="5:10">
      <c r="E69" s="93">
        <v>61</v>
      </c>
      <c r="F69" s="94" t="s">
        <v>93</v>
      </c>
      <c r="G69" s="96" t="s">
        <v>219</v>
      </c>
      <c r="H69" s="93" t="s">
        <v>92</v>
      </c>
      <c r="I69" s="94" t="s">
        <v>231</v>
      </c>
      <c r="J69"/>
    </row>
    <row r="70" spans="5:10">
      <c r="E70" s="93">
        <v>62</v>
      </c>
      <c r="F70" s="94" t="s">
        <v>94</v>
      </c>
      <c r="G70" s="95" t="s">
        <v>219</v>
      </c>
      <c r="H70" s="93" t="s">
        <v>92</v>
      </c>
      <c r="I70" s="94" t="s">
        <v>231</v>
      </c>
      <c r="J70"/>
    </row>
    <row r="71" spans="5:10" ht="18" customHeight="1">
      <c r="E71" s="93">
        <v>63</v>
      </c>
      <c r="F71" s="94" t="s">
        <v>95</v>
      </c>
      <c r="G71" s="95" t="s">
        <v>221</v>
      </c>
      <c r="H71" s="93" t="s">
        <v>92</v>
      </c>
      <c r="I71" s="94" t="s">
        <v>231</v>
      </c>
      <c r="J71"/>
    </row>
    <row r="72" spans="5:10">
      <c r="E72" s="93">
        <v>64</v>
      </c>
      <c r="F72" s="94" t="s">
        <v>98</v>
      </c>
      <c r="G72" s="95" t="s">
        <v>240</v>
      </c>
      <c r="H72" s="93" t="s">
        <v>97</v>
      </c>
      <c r="I72" s="94" t="s">
        <v>231</v>
      </c>
      <c r="J72"/>
    </row>
    <row r="73" spans="5:10">
      <c r="E73" s="93">
        <v>65</v>
      </c>
      <c r="F73" s="94" t="s">
        <v>99</v>
      </c>
      <c r="G73" s="95" t="s">
        <v>240</v>
      </c>
      <c r="H73" s="93" t="s">
        <v>97</v>
      </c>
      <c r="I73" s="94" t="s">
        <v>231</v>
      </c>
      <c r="J73"/>
    </row>
    <row r="74" spans="5:10">
      <c r="E74" s="93">
        <v>66</v>
      </c>
      <c r="F74" s="94" t="s">
        <v>100</v>
      </c>
      <c r="G74" s="95" t="s">
        <v>240</v>
      </c>
      <c r="H74" s="93" t="s">
        <v>97</v>
      </c>
      <c r="I74" s="94" t="s">
        <v>231</v>
      </c>
      <c r="J74"/>
    </row>
    <row r="75" spans="5:10">
      <c r="E75" s="93">
        <v>67</v>
      </c>
      <c r="F75" s="94" t="s">
        <v>101</v>
      </c>
      <c r="G75" s="95" t="s">
        <v>240</v>
      </c>
      <c r="H75" s="93" t="s">
        <v>97</v>
      </c>
      <c r="I75" s="94" t="s">
        <v>231</v>
      </c>
      <c r="J75"/>
    </row>
    <row r="76" spans="5:10">
      <c r="E76" s="93">
        <v>68</v>
      </c>
      <c r="F76" s="94" t="s">
        <v>102</v>
      </c>
      <c r="G76" s="95" t="s">
        <v>240</v>
      </c>
      <c r="H76" s="93" t="s">
        <v>97</v>
      </c>
      <c r="I76" s="94" t="s">
        <v>231</v>
      </c>
      <c r="J76"/>
    </row>
    <row r="77" spans="5:10">
      <c r="E77" s="93">
        <v>69</v>
      </c>
      <c r="F77" s="94" t="s">
        <v>103</v>
      </c>
      <c r="G77" s="95" t="s">
        <v>240</v>
      </c>
      <c r="H77" s="93" t="s">
        <v>97</v>
      </c>
      <c r="I77" s="94" t="s">
        <v>231</v>
      </c>
      <c r="J77"/>
    </row>
    <row r="78" spans="5:10">
      <c r="E78" s="93">
        <v>70</v>
      </c>
      <c r="F78" s="94" t="s">
        <v>104</v>
      </c>
      <c r="G78" s="95" t="s">
        <v>240</v>
      </c>
      <c r="H78" s="93" t="s">
        <v>97</v>
      </c>
      <c r="I78" s="94" t="s">
        <v>231</v>
      </c>
      <c r="J78"/>
    </row>
    <row r="79" spans="5:10">
      <c r="E79" s="93">
        <v>71</v>
      </c>
      <c r="F79" s="94" t="s">
        <v>106</v>
      </c>
      <c r="G79" s="95" t="s">
        <v>241</v>
      </c>
      <c r="H79" s="93" t="s">
        <v>105</v>
      </c>
      <c r="I79" s="94" t="s">
        <v>231</v>
      </c>
      <c r="J79"/>
    </row>
    <row r="80" spans="5:10" ht="25.5">
      <c r="E80" s="93">
        <v>72</v>
      </c>
      <c r="F80" s="94" t="s">
        <v>110</v>
      </c>
      <c r="G80" s="95" t="s">
        <v>242</v>
      </c>
      <c r="H80" s="93" t="s">
        <v>107</v>
      </c>
      <c r="I80" s="94" t="s">
        <v>231</v>
      </c>
      <c r="J80"/>
    </row>
    <row r="81" spans="5:10">
      <c r="E81" s="93">
        <v>73</v>
      </c>
      <c r="F81" s="94" t="s">
        <v>109</v>
      </c>
      <c r="G81" s="95" t="s">
        <v>224</v>
      </c>
      <c r="H81" s="93" t="s">
        <v>107</v>
      </c>
      <c r="I81" s="94" t="s">
        <v>231</v>
      </c>
      <c r="J81"/>
    </row>
    <row r="82" spans="5:10">
      <c r="E82" s="93">
        <v>74</v>
      </c>
      <c r="F82" s="94" t="s">
        <v>108</v>
      </c>
      <c r="G82" s="95" t="s">
        <v>243</v>
      </c>
      <c r="H82" s="93" t="s">
        <v>107</v>
      </c>
      <c r="I82" s="94" t="s">
        <v>231</v>
      </c>
      <c r="J82"/>
    </row>
    <row r="83" spans="5:10" ht="25.5">
      <c r="E83" s="93">
        <v>75</v>
      </c>
      <c r="F83" s="94" t="s">
        <v>112</v>
      </c>
      <c r="G83" s="95" t="s">
        <v>226</v>
      </c>
      <c r="H83" s="93" t="s">
        <v>111</v>
      </c>
      <c r="I83" s="94" t="s">
        <v>231</v>
      </c>
      <c r="J83"/>
    </row>
    <row r="84" spans="5:10">
      <c r="E84" s="93">
        <v>76</v>
      </c>
      <c r="F84" s="94" t="s">
        <v>113</v>
      </c>
      <c r="G84" s="95" t="s">
        <v>244</v>
      </c>
      <c r="H84" s="93" t="s">
        <v>111</v>
      </c>
      <c r="I84" s="94" t="s">
        <v>231</v>
      </c>
      <c r="J84"/>
    </row>
    <row r="85" spans="5:10">
      <c r="E85" s="93">
        <v>77</v>
      </c>
      <c r="F85" s="94" t="s">
        <v>114</v>
      </c>
      <c r="G85" s="95" t="s">
        <v>244</v>
      </c>
      <c r="H85" s="93" t="s">
        <v>111</v>
      </c>
      <c r="I85" s="94" t="s">
        <v>231</v>
      </c>
      <c r="J85"/>
    </row>
    <row r="86" spans="5:10">
      <c r="E86" s="93">
        <v>78</v>
      </c>
      <c r="F86" s="94" t="s">
        <v>115</v>
      </c>
      <c r="G86" s="95" t="s">
        <v>245</v>
      </c>
      <c r="H86" s="93" t="s">
        <v>111</v>
      </c>
      <c r="I86" s="94" t="s">
        <v>231</v>
      </c>
      <c r="J86"/>
    </row>
    <row r="87" spans="5:10">
      <c r="E87" s="93">
        <v>79</v>
      </c>
      <c r="F87" s="94" t="s">
        <v>116</v>
      </c>
      <c r="G87" s="95" t="s">
        <v>245</v>
      </c>
      <c r="H87" s="93" t="s">
        <v>111</v>
      </c>
      <c r="I87" s="94" t="s">
        <v>231</v>
      </c>
      <c r="J87"/>
    </row>
    <row r="88" spans="5:10">
      <c r="E88" s="93">
        <v>80</v>
      </c>
      <c r="F88" s="94" t="s">
        <v>87</v>
      </c>
      <c r="G88" s="95" t="s">
        <v>228</v>
      </c>
      <c r="H88" s="93" t="s">
        <v>85</v>
      </c>
      <c r="I88" s="94" t="s">
        <v>231</v>
      </c>
      <c r="J88"/>
    </row>
    <row r="89" spans="5:10">
      <c r="E89" s="93">
        <v>81</v>
      </c>
      <c r="F89" s="94" t="s">
        <v>96</v>
      </c>
      <c r="G89" s="95" t="s">
        <v>220</v>
      </c>
      <c r="H89" s="93" t="s">
        <v>92</v>
      </c>
      <c r="I89" s="94" t="s">
        <v>231</v>
      </c>
      <c r="J89"/>
    </row>
    <row r="90" spans="5:10">
      <c r="F90" s="52"/>
      <c r="I90" s="52"/>
      <c r="J90"/>
    </row>
  </sheetData>
  <pageMargins left="0.7" right="0.7" top="0.75" bottom="0.75" header="0.3" footer="0.3"/>
  <pageSetup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766"/>
  </sheetPr>
  <dimension ref="B8:E22"/>
  <sheetViews>
    <sheetView topLeftCell="A27" workbookViewId="0">
      <selection activeCell="C14" sqref="C14"/>
    </sheetView>
  </sheetViews>
  <sheetFormatPr defaultColWidth="8.85546875" defaultRowHeight="15"/>
  <cols>
    <col min="1" max="4" width="2.5703125" style="66" customWidth="1"/>
    <col min="5" max="5" width="20.5703125" style="66" customWidth="1"/>
    <col min="6" max="16384" width="8.85546875" style="66"/>
  </cols>
  <sheetData>
    <row r="8" spans="2:5" ht="15.75">
      <c r="B8" s="71" t="s">
        <v>246</v>
      </c>
    </row>
    <row r="9" spans="2:5" ht="21">
      <c r="B9" s="65" t="s">
        <v>247</v>
      </c>
    </row>
    <row r="14" spans="2:5" ht="18.75">
      <c r="B14" s="70" t="str">
        <f>_Cover!B14</f>
        <v>IESO DER Potential Study - Measure List, Pre-Assessment &amp; Approach</v>
      </c>
    </row>
    <row r="15" spans="2:5">
      <c r="B15" s="68" t="str">
        <f ca="1">HYPERLINK("#"&amp;CELL("address", _Contents!B3 ), "Go to Table of Contents")</f>
        <v>Go to Table of Contents</v>
      </c>
      <c r="C15" s="68"/>
      <c r="D15" s="68"/>
      <c r="E15" s="68"/>
    </row>
    <row r="22" spans="2:2">
      <c r="B22" s="69"/>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b0f02ed8-a35a-418d-9963-e8e6b59c84c7">
      <UserInfo>
        <DisplayName/>
        <AccountId xsi:nil="true"/>
        <AccountType/>
      </UserInfo>
    </SharedWithUsers>
    <MediaLengthInSeconds xmlns="92b6420f-b962-495b-8eec-8e25286d097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C28F02B377FD14583047885F24349A5" ma:contentTypeVersion="8" ma:contentTypeDescription="Create a new document." ma:contentTypeScope="" ma:versionID="7ebe98e00252f92cf93ae036bd09c49f">
  <xsd:schema xmlns:xsd="http://www.w3.org/2001/XMLSchema" xmlns:xs="http://www.w3.org/2001/XMLSchema" xmlns:p="http://schemas.microsoft.com/office/2006/metadata/properties" xmlns:ns2="92b6420f-b962-495b-8eec-8e25286d0972" xmlns:ns3="b0f02ed8-a35a-418d-9963-e8e6b59c84c7" targetNamespace="http://schemas.microsoft.com/office/2006/metadata/properties" ma:root="true" ma:fieldsID="4b4fd1de85dc0ce35d2325ad331526b4" ns2:_="" ns3:_="">
    <xsd:import namespace="92b6420f-b962-495b-8eec-8e25286d0972"/>
    <xsd:import namespace="b0f02ed8-a35a-418d-9963-e8e6b59c84c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b6420f-b962-495b-8eec-8e25286d09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0f02ed8-a35a-418d-9963-e8e6b59c84c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A8C96F-1A33-4AC4-9BE2-7D6AE6345F2F}">
  <ds:schemaRefs>
    <ds:schemaRef ds:uri="http://purl.org/dc/terms/"/>
    <ds:schemaRef ds:uri="http://schemas.openxmlformats.org/package/2006/metadata/core-properties"/>
    <ds:schemaRef ds:uri="http://purl.org/dc/dcmitype/"/>
    <ds:schemaRef ds:uri="b0f02ed8-a35a-418d-9963-e8e6b59c84c7"/>
    <ds:schemaRef ds:uri="http://schemas.microsoft.com/office/2006/documentManagement/types"/>
    <ds:schemaRef ds:uri="http://schemas.microsoft.com/office/2006/metadata/properties"/>
    <ds:schemaRef ds:uri="92b6420f-b962-495b-8eec-8e25286d0972"/>
    <ds:schemaRef ds:uri="http://schemas.microsoft.com/office/infopath/2007/PartnerControls"/>
    <ds:schemaRef ds:uri="http://www.w3.org/XML/1998/namespace"/>
    <ds:schemaRef ds:uri="http://purl.org/dc/elements/1.1/"/>
  </ds:schemaRefs>
</ds:datastoreItem>
</file>

<file path=customXml/itemProps2.xml><?xml version="1.0" encoding="utf-8"?>
<ds:datastoreItem xmlns:ds="http://schemas.openxmlformats.org/officeDocument/2006/customXml" ds:itemID="{4972671D-0423-4395-81A6-BD303610B347}">
  <ds:schemaRefs>
    <ds:schemaRef ds:uri="http://schemas.microsoft.com/sharepoint/v3/contenttype/forms"/>
  </ds:schemaRefs>
</ds:datastoreItem>
</file>

<file path=customXml/itemProps3.xml><?xml version="1.0" encoding="utf-8"?>
<ds:datastoreItem xmlns:ds="http://schemas.openxmlformats.org/officeDocument/2006/customXml" ds:itemID="{CBA47638-ED78-4451-9430-32C7BA0FB6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b6420f-b962-495b-8eec-8e25286d0972"/>
    <ds:schemaRef ds:uri="b0f02ed8-a35a-418d-9963-e8e6b59c84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vt:i4>
      </vt:variant>
    </vt:vector>
  </HeadingPairs>
  <TitlesOfParts>
    <vt:vector size="16" baseType="lpstr">
      <vt:lpstr>_Cover</vt:lpstr>
      <vt:lpstr>_Contents</vt:lpstr>
      <vt:lpstr>Definitions</vt:lpstr>
      <vt:lpstr>Summary_SC</vt:lpstr>
      <vt:lpstr>Residential BTM Measures</vt:lpstr>
      <vt:lpstr>Non-Residential BTM Measures</vt:lpstr>
      <vt:lpstr>FTM Measures</vt:lpstr>
      <vt:lpstr>Master Measure List</vt:lpstr>
      <vt:lpstr>Measure Assessment_SC</vt:lpstr>
      <vt:lpstr>Measure Assessment</vt:lpstr>
      <vt:lpstr>Screening_SC</vt:lpstr>
      <vt:lpstr>Measure Screening</vt:lpstr>
      <vt:lpstr>Approach_SC</vt:lpstr>
      <vt:lpstr>Approach</vt:lpstr>
      <vt:lpstr>'Master Measure List'!_FilterDatabase</vt:lpstr>
      <vt:lpstr>'Measure Assessment'!_FilterDatabase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IESO DER Potential Study - Measure List and Pre-Assessment</dc:title>
  <dc:subject/>
  <dc:creator>Paige Hahmann</dc:creator>
  <cp:keywords/>
  <dc:description/>
  <cp:lastModifiedBy>Sumeet Tandon</cp:lastModifiedBy>
  <cp:revision/>
  <dcterms:created xsi:type="dcterms:W3CDTF">2021-07-27T19:43:08Z</dcterms:created>
  <dcterms:modified xsi:type="dcterms:W3CDTF">2021-11-11T14:05:20Z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0x0101005C28F02B377FD14583047885F24349A5</vt:lpwstr>
  </property>
  <property fmtid="{D5CDD505-2E9C-101B-9397-08002B2CF9AE}" pid="3" name="Order">
    <vt:r8>22300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ies>
</file>